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<sst xmlns="http://schemas.openxmlformats.org/spreadsheetml/2006/main" count="3333" uniqueCount="1934">
  <si>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</si>
  <si>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</si>
  <si>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</si>
  <si>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</si>
  <si>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</si>
  <si>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</si>
  <si>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</si>
  <si>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</si>
  <si>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</si>
  <si>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</si>
  <si>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</si>
  <si>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</si>
  <si>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</si>
  <si>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</si>
  <si>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</si>
  <si>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</si>
  <si>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</si>
  <si>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</si>
  <si>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</si>
  <si>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</si>
  <si>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</si>
  <si>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</si>
  <si>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</si>
  <si>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</si>
  <si>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</si>
  <si>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</si>
  <si>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</si>
  <si>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</si>
  <si>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</si>
  <si>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</si>
  <si>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</si>
  <si>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</si>
  <si>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</si>
  <si>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</si>
  <si>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</si>
  <si>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</si>
  <si>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</si>
  <si>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</si>
  <si>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</si>
  <si>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</si>
  <si>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</si>
  <si>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</si>
  <si>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</si>
  <si>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</si>
  <si>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</si>
  <si>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</si>
  <si>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</si>
  <si>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</si>
  <si>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</si>
  <si>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</si>
  <si>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</si>
  <si>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</si>
  <si>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</si>
  <si>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</si>
  <si>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</si>
  <si>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</si>
  <si>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</si>
  <si>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</si>
  <si>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</si>
  <si>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</si>
  <si>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</si>
  <si>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</si>
  <si>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</si>
  <si>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</si>
  <si>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</si>
  <si>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</si>
  <si>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</si>
  <si>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</si>
  <si>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</si>
  <si>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</si>
  <si>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</si>
  <si>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</si>
  <si>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</si>
  <si>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</si>
  <si>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</si>
  <si>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</si>
  <si>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</si>
  <si>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</si>
  <si>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</si>
  <si>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</si>
  <si>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</si>
  <si>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</si>
  <si>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</si>
  <si>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</si>
  <si>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</si>
  <si>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</si>
  <si>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</si>
  <si>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</si>
  <si>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</si>
  <si>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</si>
  <si>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</si>
  <si>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</si>
  <si>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</si>
  <si>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</si>
  <si>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</si>
  <si>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</si>
  <si>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</si>
  <si>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</si>
  <si>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</si>
  <si>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</si>
  <si>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</si>
  <si>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</si>
  <si>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</si>
  <si>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</si>
  <si>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</si>
  <si>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</si>
  <si>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</si>
  <si>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</si>
  <si>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</si>
  <si>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</si>
  <si>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</si>
  <si>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</si>
  <si>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</si>
  <si>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</si>
  <si>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</si>
  <si>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</si>
  <si>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</si>
  <si>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</si>
  <si>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</si>
  <si>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</si>
  <si>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</si>
  <si>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</si>
  <si>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</si>
  <si>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</si>
  <si>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</si>
  <si>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</si>
  <si>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</si>
  <si>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</si>
  <si>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</si>
  <si>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</si>
  <si>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</si>
  <si>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</si>
  <si>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</si>
  <si>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</si>
  <si>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</si>
  <si>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</si>
  <si>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</si>
  <si>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</si>
  <si>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</si>
  <si>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</si>
  <si>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</si>
  <si>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</si>
  <si>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</si>
  <si>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</si>
  <si>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</si>
  <si>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</si>
  <si>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</si>
  <si>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</si>
  <si>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</si>
  <si>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</si>
  <si>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</si>
  <si>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</si>
  <si>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</si>
  <si>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</si>
  <si>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</si>
  <si>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</si>
  <si>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</si>
  <si>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</si>
  <si>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</si>
  <si>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</si>
  <si>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</si>
  <si>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</si>
  <si>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</si>
  <si>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</si>
  <si>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</si>
  <si>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</si>
  <si>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</si>
  <si>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</si>
  <si>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</si>
  <si>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</si>
  <si>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</si>
  <si>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</si>
  <si>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</si>
  <si>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</si>
  <si>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</si>
  <si>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</si>
  <si>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</si>
  <si>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</si>
  <si>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</si>
  <si>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</si>
  <si>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</si>
  <si>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</si>
  <si>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</si>
  <si>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</si>
  <si>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</si>
  <si>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</si>
  <si>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</si>
  <si>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</si>
  <si>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</si>
  <si>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</si>
  <si>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</si>
  <si>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</si>
  <si>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</si>
  <si>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</si>
  <si>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</si>
  <si>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</si>
  <si>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</si>
  <si>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</si>
  <si>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</si>
  <si>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</si>
  <si>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</si>
  <si>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</si>
  <si>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</si>
  <si>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</si>
  <si>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</si>
  <si>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</si>
  <si>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</si>
  <si>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</si>
  <si>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</si>
  <si>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</si>
  <si>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</si>
  <si>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</si>
  <si>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</si>
  <si>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</si>
  <si>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</si>
  <si>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</si>
  <si>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</si>
  <si>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</si>
  <si>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</si>
  <si>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</si>
  <si>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</si>
  <si>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</si>
  <si>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</si>
  <si>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</si>
  <si>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</si>
  <si>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</si>
  <si>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</si>
  <si>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</si>
  <si>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</si>
  <si>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</si>
  <si>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</si>
  <si>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</si>
  <si>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</si>
  <si>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</si>
  <si>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</si>
  <si>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</si>
  <si>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</si>
  <si>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</si>
  <si>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</si>
  <si>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</si>
  <si>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</si>
  <si>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</si>
  <si>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</si>
  <si>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</si>
  <si>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</si>
  <si>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</si>
  <si>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</si>
  <si>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</si>
  <si>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</si>
  <si>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</si>
  <si>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</si>
  <si>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</si>
  <si>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</si>
  <si>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</si>
  <si>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</si>
  <si>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</si>
  <si>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</si>
  <si>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</si>
  <si>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</si>
  <si>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</si>
  <si>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</si>
  <si>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</si>
  <si>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</si>
  <si>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</si>
  <si>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</si>
  <si>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</si>
  <si>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</si>
  <si>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</si>
  <si>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</si>
  <si>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</si>
  <si>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</si>
  <si>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</si>
  <si>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</si>
  <si>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</si>
  <si>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</si>
  <si>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</si>
  <si>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</si>
  <si>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</si>
  <si>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</si>
  <si>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</si>
  <si>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</si>
  <si>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</si>
  <si>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</si>
  <si>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</si>
  <si>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</si>
  <si>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</si>
  <si>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</si>
  <si>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</si>
  <si>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</si>
  <si>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</si>
  <si>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</si>
  <si>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</si>
  <si>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</si>
  <si>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</si>
  <si>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</si>
  <si>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</si>
  <si>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</si>
  <si>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</si>
  <si>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</si>
  <si>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</si>
  <si>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</si>
  <si>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</si>
  <si>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</si>
  <si>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</si>
  <si>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</si>
  <si>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</si>
  <si>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</si>
  <si>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</si>
  <si>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</si>
  <si>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</si>
  <si>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</si>
  <si>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</si>
  <si>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</si>
  <si>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</si>
  <si>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</si>
  <si>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</si>
  <si>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</si>
  <si>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</si>
  <si>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</si>
  <si>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</si>
  <si>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</si>
  <si>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</si>
  <si>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</si>
  <si>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</si>
  <si>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</si>
  <si>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</si>
  <si>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</si>
  <si>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</si>
  <si>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</si>
  <si>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</si>
  <si>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</si>
  <si>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</si>
  <si>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</si>
  <si>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</si>
  <si>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</si>
  <si>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</si>
  <si>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</si>
  <si>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</si>
  <si>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</si>
  <si>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</si>
  <si>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</si>
  <si>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</si>
  <si>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</si>
  <si>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</si>
  <si>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</si>
  <si>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</si>
  <si>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</si>
  <si>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</si>
  <si>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</si>
  <si>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</si>
  <si>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</si>
  <si>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</si>
  <si>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</si>
  <si>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</si>
  <si>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</si>
  <si>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</si>
  <si>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</si>
  <si>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</si>
  <si>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</si>
  <si>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</si>
  <si>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</si>
  <si>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</si>
  <si>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</si>
  <si>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</si>
  <si>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</si>
  <si>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</si>
  <si>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</si>
  <si>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</si>
  <si>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</si>
  <si>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</si>
  <si>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</si>
  <si>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</si>
  <si>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</si>
  <si>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</si>
  <si>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</si>
  <si>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</si>
  <si>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</si>
  <si>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</si>
  <si>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</si>
  <si>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</si>
  <si>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</si>
  <si>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</si>
  <si>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</si>
  <si>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</si>
  <si>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</si>
  <si>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</si>
  <si>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</si>
  <si>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</si>
  <si>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</si>
  <si>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</si>
  <si>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</si>
  <si>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</si>
  <si>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</si>
  <si>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</si>
  <si>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</si>
  <si>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</si>
  <si>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</si>
  <si>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</si>
  <si>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</si>
  <si>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</si>
  <si>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</si>
  <si>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</si>
  <si>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</si>
  <si>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</si>
  <si>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</si>
  <si>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</si>
  <si>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</si>
  <si>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</si>
  <si>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</si>
  <si>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</si>
  <si>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</si>
  <si>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</si>
  <si>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</si>
  <si>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</si>
  <si>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</si>
  <si>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</si>
  <si>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</si>
  <si>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</si>
  <si>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</si>
  <si>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</si>
  <si>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</si>
  <si>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</si>
  <si>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</si>
  <si>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</si>
  <si>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</si>
  <si>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</si>
  <si>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</si>
  <si>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</si>
  <si>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</si>
  <si>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</si>
  <si>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</si>
  <si>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</si>
  <si>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</si>
  <si>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</si>
  <si>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</si>
  <si>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</si>
  <si>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</si>
  <si>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</si>
  <si>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</si>
  <si>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</si>
  <si>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</si>
  <si>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</si>
  <si>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</si>
  <si>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</si>
  <si>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</si>
  <si>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</si>
  <si>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</si>
  <si>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</si>
  <si>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</si>
  <si>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</si>
  <si>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</si>
  <si>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</si>
  <si>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</si>
  <si>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</si>
  <si>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</si>
  <si>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</si>
  <si>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</si>
  <si>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</si>
  <si>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</si>
  <si>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</si>
  <si>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</si>
  <si>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</si>
  <si>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</si>
  <si>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</si>
  <si>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</si>
  <si>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</si>
  <si>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</si>
  <si>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</si>
  <si>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</si>
  <si>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</si>
  <si>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</si>
  <si>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</si>
  <si>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</si>
  <si>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</si>
  <si>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</si>
  <si>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</si>
  <si>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</si>
  <si>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</si>
  <si>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</si>
  <si>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</si>
  <si>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</si>
  <si>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</si>
  <si>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</si>
  <si>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</si>
  <si>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</si>
  <si>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</si>
  <si>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</si>
  <si>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</si>
  <si>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</si>
  <si>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</si>
  <si>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</si>
  <si>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</si>
  <si>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</si>
  <si>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</si>
  <si>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</si>
  <si>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</si>
  <si>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</si>
  <si>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</si>
  <si>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</si>
  <si>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</si>
  <si>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</si>
  <si>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</si>
  <si>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</si>
  <si>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</si>
  <si>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</si>
  <si>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</si>
  <si>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</si>
  <si>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</si>
  <si>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</si>
  <si>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</si>
  <si>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</si>
  <si>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</si>
  <si>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</si>
  <si>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</si>
  <si>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</si>
  <si>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</si>
  <si>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</si>
  <si>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</si>
  <si>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</si>
  <si>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</si>
  <si>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</si>
  <si>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</si>
  <si>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</si>
  <si>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</si>
  <si>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</si>
  <si>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</si>
  <si>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</si>
  <si>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</si>
  <si>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</si>
  <si>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</si>
  <si>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</si>
  <si>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</si>
  <si>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</si>
  <si>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</si>
  <si>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</si>
  <si>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</si>
  <si>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</si>
  <si>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</si>
  <si>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</si>
  <si>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</si>
  <si>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</si>
  <si>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</si>
  <si>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</si>
  <si>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</si>
  <si>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</si>
  <si>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</si>
  <si>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</si>
  <si>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</si>
  <si>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</si>
  <si>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</si>
  <si>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</si>
  <si>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</si>
  <si>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</si>
  <si>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</si>
  <si>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</si>
  <si>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</si>
  <si>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</si>
  <si>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</si>
  <si>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</si>
  <si>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</si>
  <si>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</si>
  <si>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</si>
  <si>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</si>
  <si>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</si>
  <si>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</si>
  <si>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</si>
  <si>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</si>
  <si>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</si>
  <si>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</si>
  <si>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</si>
  <si>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</si>
  <si>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</si>
  <si>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</si>
  <si>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</si>
  <si>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</si>
  <si>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</si>
  <si>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</si>
  <si>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</si>
  <si>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</si>
  <si>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</si>
  <si>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</si>
  <si>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</si>
  <si>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</si>
  <si>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</si>
  <si>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</si>
  <si>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</si>
  <si>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</si>
  <si>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</si>
  <si>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</si>
  <si>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</si>
  <si>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</si>
  <si>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</si>
  <si>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</si>
  <si>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</si>
  <si>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</si>
  <si>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</si>
  <si>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</si>
  <si>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</si>
  <si>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</si>
  <si>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</si>
  <si>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</si>
  <si>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</si>
  <si>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</si>
  <si>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</si>
  <si>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</si>
  <si>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</si>
  <si>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</si>
  <si>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</si>
  <si>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</si>
  <si>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</si>
  <si>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</si>
  <si>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</si>
  <si>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</si>
  <si>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</si>
  <si>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</si>
  <si>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</si>
  <si>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</si>
  <si>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</si>
  <si>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</si>
  <si>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</si>
  <si>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</si>
  <si>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</si>
  <si>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</si>
  <si>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</si>
  <si>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</si>
  <si>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</si>
  <si>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</si>
  <si>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</si>
  <si>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</si>
  <si>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</si>
  <si>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</si>
  <si>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</si>
  <si>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</si>
  <si>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</si>
  <si>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</si>
  <si>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</si>
  <si>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</si>
  <si>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</si>
  <si>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</si>
  <si>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</si>
  <si>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</si>
  <si>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</si>
  <si>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</si>
  <si>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</si>
  <si>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</si>
  <si>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</si>
  <si>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</si>
  <si>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</si>
  <si>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</si>
  <si>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</si>
  <si>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</si>
  <si>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</si>
  <si>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</si>
  <si>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</si>
  <si>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</si>
  <si>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</si>
  <si>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</si>
  <si>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</si>
  <si>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</si>
  <si>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</si>
  <si>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</si>
  <si>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</si>
  <si>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</si>
  <si>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</si>
  <si>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</si>
  <si>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</si>
  <si>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</si>
  <si>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</si>
  <si>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</si>
  <si>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</si>
  <si>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</si>
  <si>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</si>
  <si>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</si>
  <si>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</si>
  <si>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</si>
  <si>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</si>
  <si>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</si>
  <si>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</si>
  <si>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</si>
  <si>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</si>
  <si>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</si>
  <si>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</si>
  <si>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</si>
  <si>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</si>
  <si>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</si>
  <si>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</si>
  <si>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</si>
  <si>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</si>
  <si>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</si>
  <si>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</si>
  <si>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</si>
  <si>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</si>
  <si>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</si>
  <si>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</si>
  <si>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</si>
  <si>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</si>
  <si>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</si>
  <si>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</si>
  <si>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</si>
  <si>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</si>
  <si>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</si>
  <si>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</si>
  <si>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</si>
  <si>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</si>
  <si>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</si>
  <si>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</si>
  <si>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</si>
  <si>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</si>
  <si>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</si>
  <si>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</si>
  <si>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</si>
  <si>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</si>
  <si>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</si>
  <si>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</si>
  <si>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</si>
  <si>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</si>
  <si>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</si>
  <si>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</si>
  <si>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</si>
  <si>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</si>
  <si>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</si>
  <si>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</si>
  <si>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</si>
  <si>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</si>
  <si>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</si>
  <si>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</si>
  <si>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</si>
  <si>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</si>
  <si>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</si>
  <si>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</si>
  <si>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</si>
  <si>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</si>
  <si>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</si>
  <si>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</si>
  <si>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</si>
  <si>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</si>
  <si>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</si>
  <si>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</si>
  <si>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</si>
  <si>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</si>
  <si>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</si>
  <si>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</si>
  <si>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</si>
  <si>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</si>
  <si>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</si>
  <si>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</si>
  <si>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</si>
  <si>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</si>
  <si>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</si>
  <si>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</si>
  <si>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</si>
  <si>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</si>
  <si>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</si>
  <si>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</si>
  <si>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</si>
  <si>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</si>
  <si>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</si>
  <si>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</si>
  <si>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</si>
  <si>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</si>
  <si>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</si>
  <si>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</si>
  <si>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</si>
  <si>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</si>
  <si>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</si>
  <si>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</si>
  <si>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</si>
  <si>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</si>
  <si>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</si>
  <si>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</si>
  <si>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</si>
  <si>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</si>
  <si>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</si>
  <si>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</si>
  <si>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</si>
  <si>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</si>
  <si>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</si>
  <si>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</si>
  <si>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</si>
  <si>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</si>
  <si>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</si>
  <si>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</si>
  <si>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</si>
  <si>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</si>
  <si>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</si>
  <si>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</si>
  <si>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</si>
  <si>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</si>
  <si>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</si>
  <si>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</si>
  <si>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</si>
  <si>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</si>
  <si>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</si>
  <si>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</si>
  <si>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</si>
  <si>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</si>
  <si>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</si>
  <si>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</si>
  <si>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</si>
  <si>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</si>
  <si>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</si>
  <si>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</si>
  <si>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</si>
  <si>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</si>
  <si>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</si>
  <si>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</si>
  <si>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</si>
  <si>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</si>
  <si>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</si>
  <si>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</si>
  <si>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</si>
  <si>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</si>
  <si>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</si>
  <si>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</si>
  <si>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</si>
  <si>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</si>
  <si>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</si>
  <si>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</si>
  <si>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</si>
  <si>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</si>
  <si>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</si>
  <si>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</si>
  <si>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</si>
  <si>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</si>
  <si>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</si>
  <si>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</si>
  <si>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</si>
  <si>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</si>
  <si>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</si>
  <si>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</si>
  <si>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</si>
  <si>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</si>
  <si>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</si>
  <si>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</si>
  <si>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</si>
  <si>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</si>
  <si>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</si>
  <si>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</si>
  <si>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</si>
  <si>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</si>
  <si>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</si>
  <si>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</si>
  <si>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</si>
  <si>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</si>
  <si>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</si>
  <si>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</si>
  <si>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</si>
  <si>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</si>
  <si>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</si>
  <si>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</si>
  <si>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</si>
  <si>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</si>
  <si>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</si>
  <si>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</si>
  <si>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</si>
  <si>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</si>
  <si>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</si>
  <si>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</si>
  <si>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</si>
  <si>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</si>
  <si>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</si>
  <si>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</si>
  <si>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</si>
  <si>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</si>
  <si>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</si>
  <si>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</si>
  <si>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</si>
  <si>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</si>
  <si>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</si>
  <si>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</si>
  <si>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</si>
  <si>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</si>
  <si>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</si>
  <si>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</si>
  <si>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</si>
  <si>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</si>
  <si>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</si>
  <si>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</si>
  <si>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</si>
  <si>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</si>
  <si>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</si>
  <si>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</si>
  <si>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</si>
  <si>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</si>
  <si>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</si>
  <si>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</si>
  <si>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</si>
  <si>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</si>
  <si>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</si>
  <si>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</si>
  <si>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</si>
  <si>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</si>
  <si>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</si>
  <si>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</si>
  <si>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</si>
  <si>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</si>
  <si>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</si>
  <si>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</si>
  <si>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</si>
  <si>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</si>
  <si>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</si>
  <si>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</si>
  <si>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</si>
  <si>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</si>
  <si>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</si>
  <si>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</si>
  <si>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</si>
  <si>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</si>
  <si>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</si>
  <si>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</si>
  <si>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</si>
  <si>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</si>
  <si>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</si>
  <si>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</si>
  <si>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</si>
  <si>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</si>
  <si>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</si>
  <si>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</si>
  <si>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</si>
  <si>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</si>
  <si>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</si>
  <si>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</si>
  <si>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</si>
  <si>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</si>
  <si>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</si>
  <si>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</si>
  <si>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</si>
  <si>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</si>
  <si>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</si>
  <si>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</si>
  <si>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</si>
  <si>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</si>
  <si>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</si>
  <si>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</si>
  <si>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</si>
  <si>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</si>
  <si>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</si>
  <si>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</si>
  <si>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</si>
  <si>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</si>
  <si>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</si>
  <si>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</si>
  <si>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</si>
  <si>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</si>
  <si>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</si>
  <si>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</si>
  <si>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</si>
  <si>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</si>
  <si>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</si>
  <si>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</si>
  <si>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</si>
  <si>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</si>
  <si>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</si>
  <si>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</si>
  <si>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</si>
  <si>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</si>
  <si>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</si>
  <si>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</si>
  <si>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</si>
  <si>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</si>
  <si>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</si>
  <si>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</si>
  <si>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</si>
  <si>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</si>
  <si>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</si>
  <si>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</si>
  <si>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</si>
  <si>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</si>
  <si>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</si>
  <si>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</si>
  <si>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</si>
  <si>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</si>
  <si>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</si>
  <si>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</si>
  <si>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</si>
  <si>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</si>
  <si>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</si>
  <si>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</si>
  <si>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</si>
  <si>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</si>
  <si>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</si>
  <si>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</si>
  <si>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</si>
  <si>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</si>
  <si>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</si>
  <si>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</si>
  <si>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</si>
  <si>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</si>
  <si>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</si>
  <si>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</si>
  <si>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</si>
  <si>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</si>
  <si>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</si>
  <si>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</si>
  <si>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</si>
  <si>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</si>
  <si>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</si>
  <si>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</si>
  <si>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</si>
  <si>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</si>
  <si>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</si>
  <si>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</si>
  <si>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</si>
  <si>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</si>
  <si>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</si>
  <si>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</si>
  <si>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</si>
  <si>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</si>
  <si>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</si>
  <si>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</si>
  <si>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</si>
  <si>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</si>
  <si>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</si>
  <si>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</si>
  <si>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</si>
  <si>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</si>
  <si>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</si>
  <si>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</si>
  <si>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</si>
  <si>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</si>
  <si>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</si>
  <si>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</si>
  <si>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</si>
  <si>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</si>
  <si>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</si>
  <si>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</si>
  <si>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</si>
  <si>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</si>
  <si>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</si>
  <si>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</si>
  <si>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</si>
  <si>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</si>
  <si>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</si>
  <si>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</si>
  <si>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</si>
  <si>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</si>
  <si>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</si>
  <si>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</si>
  <si>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</si>
  <si>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</si>
  <si>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</si>
  <si>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</si>
  <si>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</si>
  <si>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</si>
  <si>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</si>
  <si>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</si>
  <si>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</si>
  <si>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</si>
  <si>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</si>
  <si>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</si>
  <si>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</si>
  <si>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</si>
  <si>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</si>
  <si>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</si>
  <si>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</si>
  <si>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</si>
  <si>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</si>
  <si>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</si>
  <si>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</si>
  <si>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</si>
  <si>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</si>
  <si>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</si>
  <si>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</si>
  <si>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</si>
  <si>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</si>
  <si>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</si>
  <si>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</si>
  <si>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</si>
  <si>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</si>
  <si>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</si>
  <si>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</si>
  <si>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</si>
  <si>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</si>
  <si>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</si>
  <si>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</si>
  <si>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</si>
  <si>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</si>
  <si>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</si>
  <si>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</si>
  <si>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</si>
  <si>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</si>
  <si>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</si>
  <si>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</si>
  <si>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</si>
  <si>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</si>
  <si>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</si>
  <si>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</si>
  <si>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</si>
  <si>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</si>
  <si>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</si>
  <si>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</si>
  <si>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</si>
  <si>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</si>
  <si>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</si>
  <si>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</si>
  <si>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</si>
  <si>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</si>
  <si>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</si>
  <si>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</si>
  <si>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</si>
  <si>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</si>
  <si>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</si>
  <si>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</si>
  <si>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</si>
  <si>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</si>
  <si>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</si>
  <si>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</si>
  <si>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</si>
  <si>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</si>
  <si>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</si>
  <si>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</si>
  <si>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</si>
  <si>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</si>
  <si>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</si>
  <si>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</si>
  <si>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</si>
  <si>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</si>
  <si>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</si>
  <si>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</si>
  <si>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</si>
  <si>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</si>
  <si>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</si>
  <si>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</si>
  <si>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</si>
  <si>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</si>
  <si>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</si>
  <si>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</si>
  <si>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</si>
  <si>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</si>
  <si>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</si>
  <si>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</si>
  <si>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</si>
  <si>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</si>
  <si>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</si>
  <si>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</si>
  <si>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</si>
  <si>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</si>
  <si>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</si>
  <si>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</si>
  <si>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</si>
  <si>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</si>
  <si>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</si>
  <si>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</si>
  <si>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</si>
  <si>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</si>
  <si>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</si>
  <si>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</si>
  <si>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</si>
  <si>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</si>
  <si>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</si>
  <si>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</si>
  <si>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</si>
  <si>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</si>
  <si>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</si>
  <si>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</si>
  <si>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</si>
  <si>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</si>
  <si>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</si>
  <si>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</si>
  <si>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</si>
  <si>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</si>
  <si>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</si>
  <si>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</si>
  <si>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</si>
  <si>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</si>
  <si>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</si>
  <si>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</si>
  <si>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</si>
  <si>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</si>
  <si>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</si>
  <si>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</si>
  <si>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</si>
  <si>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</si>
  <si>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</si>
  <si>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</si>
  <si>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</si>
  <si>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</si>
  <si>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</si>
  <si>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</si>
  <si>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</si>
  <si>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</si>
  <si>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</si>
  <si>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</si>
  <si>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</si>
  <si>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</si>
  <si>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</si>
  <si>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</si>
  <si>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</si>
  <si>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</si>
  <si>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</si>
  <si>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</si>
  <si>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</si>
  <si>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</si>
  <si>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</si>
  <si>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</si>
  <si>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</si>
  <si>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</si>
  <si>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</si>
  <si>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</si>
  <si>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</si>
  <si>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</si>
  <si>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</si>
  <si>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</si>
  <si>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</si>
  <si>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</si>
  <si>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</si>
  <si>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</si>
  <si>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</si>
  <si>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</si>
  <si>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</si>
  <si>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</si>
  <si>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</si>
  <si>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</si>
  <si>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</si>
  <si>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</si>
  <si>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</si>
  <si>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</si>
  <si>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</si>
  <si>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</si>
  <si>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</si>
  <si>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</si>
  <si>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</si>
  <si>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</si>
  <si>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</si>
  <si>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</si>
  <si>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</si>
  <si>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</si>
  <si>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</si>
  <si>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</si>
  <si>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</si>
  <si>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</si>
  <si>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</si>
  <si>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</si>
  <si>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</si>
  <si>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</si>
  <si>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</si>
  <si>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</si>
  <si>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</si>
  <si>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</si>
  <si>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</si>
  <si>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</si>
  <si>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</si>
  <si>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</si>
  <si>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</si>
  <si>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</si>
  <si>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</si>
  <si>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</si>
  <si>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</si>
  <si>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</si>
  <si>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</si>
  <si>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</si>
  <si>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</si>
  <si>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</si>
  <si>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</si>
  <si>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</si>
  <si>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</si>
  <si>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</si>
  <si>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</si>
  <si>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</si>
  <si>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</si>
  <si>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</si>
  <si>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</si>
  <si>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</si>
  <si>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</si>
  <si>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</si>
  <si>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</si>
  <si>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</si>
  <si>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</si>
  <si>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</si>
  <si>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</si>
  <si>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</si>
  <si>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</si>
  <si>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</si>
  <si>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</si>
  <si>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</si>
  <si>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</si>
  <si>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</si>
  <si>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</si>
  <si>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</si>
  <si>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</si>
  <si>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</si>
  <si>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</si>
  <si>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</si>
  <si>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</si>
  <si>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</si>
  <si>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</si>
  <si>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</si>
  <si>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</si>
  <si>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</si>
  <si>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</si>
  <si>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</si>
  <si>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</si>
  <si>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</si>
  <si>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</si>
  <si>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</si>
  <si>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</si>
  <si>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</si>
  <si>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</si>
  <si>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</si>
  <si>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</si>
  <si>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</si>
  <si>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</si>
  <si>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</si>
  <si>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</si>
  <si>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</si>
  <si>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</si>
  <si>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</si>
  <si>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</si>
  <si>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</si>
  <si>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</si>
  <si>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</si>
  <si>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</si>
  <si>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</si>
  <si>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</si>
  <si>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</si>
  <si>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</si>
  <si>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</si>
  <si>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</si>
  <si>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</si>
  <si>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</si>
  <si>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</si>
  <si>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</si>
  <si>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</si>
  <si>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</si>
  <si>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</si>
  <si>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</si>
  <si>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</si>
  <si>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</si>
  <si>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</si>
  <si>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</si>
  <si>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</si>
  <si>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</si>
  <si>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</si>
  <si>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</si>
  <si>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</si>
  <si>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</si>
  <si>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</si>
  <si>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</si>
  <si>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</si>
  <si>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</si>
  <si>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</si>
  <si>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</si>
  <si>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</si>
  <si>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</si>
  <si>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</si>
  <si>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</si>
  <si>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</si>
  <si>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</si>
  <si>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</si>
  <si>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</si>
  <si>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</si>
  <si>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</si>
  <si>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</si>
  <si>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</si>
  <si>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</si>
  <si>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</si>
  <si>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</si>
  <si>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</si>
  <si>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</si>
  <si>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</si>
  <si>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</si>
  <si>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</si>
  <si>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</si>
  <si>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</si>
  <si>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</si>
  <si>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</si>
  <si>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</si>
  <si>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</si>
  <si>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</si>
  <si>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</si>
  <si>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</si>
  <si>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</si>
  <si>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</si>
  <si>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</si>
  <si>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</si>
  <si>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</si>
  <si>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</si>
  <si>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</si>
  <si>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</si>
  <si>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</si>
  <si>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</si>
  <si>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</si>
  <si>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</si>
  <si>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</si>
  <si>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</si>
  <si>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</si>
  <si>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</si>
  <si>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</si>
  <si>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</si>
  <si>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</si>
  <si>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</si>
  <si>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</si>
  <si>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</si>
  <si>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</si>
  <si>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</si>
  <si>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</si>
  <si>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</si>
  <si>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</si>
  <si>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</si>
  <si>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</si>
  <si>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</si>
  <si>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</si>
  <si>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</si>
  <si>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</si>
  <si>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</si>
  <si>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</si>
  <si>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</si>
  <si>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</si>
  <si>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</si>
  <si>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</si>
  <si>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</si>
  <si>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</si>
  <si>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</si>
  <si>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</si>
  <si>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</si>
  <si>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</si>
  <si>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</si>
  <si>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</si>
  <si>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</si>
  <si>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</si>
  <si>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</si>
  <si>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</si>
  <si>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</si>
  <si>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</si>
  <si>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</si>
  <si>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</si>
  <si>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</si>
  <si>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</si>
  <si>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</si>
  <si>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</si>
  <si>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</si>
  <si>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</si>
  <si>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</si>
  <si>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</si>
  <si>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</si>
  <si>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</si>
  <si>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</si>
  <si>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</si>
  <si>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</si>
  <si>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</si>
  <si>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</si>
  <si>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</si>
  <si>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</si>
  <si>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</si>
  <si>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</si>
  <si>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</si>
  <si>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</si>
  <si>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</si>
  <si>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</si>
  <si>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</si>
  <si>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</si>
  <si>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</si>
  <si>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</si>
  <si>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</si>
  <si>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</si>
  <si>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</si>
  <si>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</si>
  <si>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</si>
  <si>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</si>
  <si>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</si>
  <si>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</si>
  <si>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</si>
  <si>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</si>
  <si>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</si>
  <si>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</si>
  <si>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</si>
  <si>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</si>
  <si>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</si>
  <si>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</si>
  <si>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</si>
  <si>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</si>
  <si>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</si>
  <si>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</si>
  <si>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</si>
  <si>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</si>
  <si>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</si>
  <si>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</si>
  <si>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</si>
  <si>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</si>
  <si>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</si>
  <si>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</si>
  <si>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</si>
  <si>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</si>
  <si>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</si>
  <si>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</si>
  <si>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</si>
  <si>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</si>
  <si>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</si>
  <si>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</si>
  <si>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</si>
  <si>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</si>
  <si>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</si>
  <si>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</si>
  <si>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</si>
  <si>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</si>
  <si>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</si>
  <si>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</si>
  <si>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</si>
  <si>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</si>
  <si>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</si>
  <si>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</si>
  <si>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</si>
  <si>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</si>
  <si>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</si>
  <si>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</si>
  <si>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</si>
  <si>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</si>
  <si>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</si>
  <si>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</si>
  <si>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</si>
  <si>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</si>
  <si>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</si>
  <si>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</si>
  <si>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</si>
  <si>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</si>
  <si>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</si>
  <si>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</si>
  <si>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</si>
  <si>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</si>
  <si>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</si>
  <si>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</si>
  <si>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</si>
  <si>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</si>
  <si>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</si>
  <si>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</si>
  <si>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</si>
  <si>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</si>
  <si>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</si>
  <si>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</si>
  <si>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</si>
  <si>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</si>
  <si>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</si>
  <si>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</si>
  <si>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</si>
  <si>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</si>
  <si>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</si>
  <si>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</si>
  <si>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</si>
  <si>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</si>
  <si>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</si>
  <si>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</si>
  <si>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</si>
  <si>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</si>
  <si>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</si>
  <si>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</si>
  <si>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</si>
  <si>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</si>
  <si>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</si>
  <si>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</si>
  <si>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</si>
  <si>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</si>
  <si>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</si>
  <si>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</si>
  <si>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</si>
  <si>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</si>
  <si>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</si>
  <si>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</si>
  <si>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</si>
  <si>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</si>
  <si>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</si>
  <si>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</si>
  <si>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</si>
  <si>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</si>
  <si>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</si>
  <si>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</si>
  <si>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</si>
  <si>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</si>
  <si>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</si>
  <si>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</si>
  <si>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</si>
  <si>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</si>
  <si>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</si>
  <si>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</si>
  <si>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</si>
  <si>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</si>
  <si>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</si>
  <si>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</si>
  <si>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</si>
  <si>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</si>
  <si>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</si>
  <si>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</si>
  <si>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</si>
  <si>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</si>
  <si>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</si>
  <si>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</si>
  <si>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</si>
  <si>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</si>
  <si>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</si>
  <si>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</si>
  <si>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</si>
  <si>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</si>
  <si>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</si>
  <si>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</si>
  <si>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</si>
  <si>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</si>
  <si>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</si>
  <si>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</si>
  <si>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</si>
  <si>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</si>
  <si>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</si>
  <si>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</si>
  <si>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</si>
  <si>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</si>
  <si>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</si>
  <si>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</si>
  <si>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</si>
  <si>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</si>
  <si>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</si>
  <si>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</si>
  <si>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</si>
  <si>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</si>
  <si>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</si>
  <si>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</si>
  <si>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</si>
  <si>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</si>
  <si>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</si>
  <si>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</si>
  <si>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</si>
  <si>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</si>
  <si>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</si>
  <si>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</si>
  <si>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</si>
  <si>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</si>
  <si>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</si>
  <si>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</si>
  <si>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</si>
  <si>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</si>
  <si>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</si>
  <si>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</si>
  <si>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</si>
  <si>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</si>
  <si>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</si>
  <si>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</si>
  <si>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</si>
  <si>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</si>
  <si>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</si>
  <si>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</si>
  <si>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</si>
  <si>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</si>
  <si>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</si>
  <si>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</si>
  <si>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</si>
  <si>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</si>
  <si>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</si>
  <si>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</si>
  <si>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</si>
  <si>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</si>
  <si>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</si>
  <si>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</si>
  <si>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</si>
  <si>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</si>
  <si>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</si>
  <si>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</si>
  <si>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</si>
  <si>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</si>
  <si>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</si>
  <si>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</si>
  <si>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</si>
  <si>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</si>
  <si>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</si>
  <si>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</si>
  <si>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</si>
  <si>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</si>
  <si>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</si>
  <si>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</si>
  <si>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</si>
  <si>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</si>
  <si>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</si>
  <si>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</si>
  <si>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</si>
  <si>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</si>
  <si>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</si>
  <si>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</si>
  <si>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</si>
  <si>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</si>
  <si>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</si>
  <si>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</si>
  <si>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</si>
  <si>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</si>
  <si>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</si>
  <si>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</si>
  <si>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</si>
  <si>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</si>
  <si>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</si>
  <si>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</si>
  <si>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</si>
  <si>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</si>
  <si>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</si>
  <si>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</si>
  <si>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</si>
  <si>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</si>
  <si>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</si>
  <si>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</si>
  <si>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</si>
  <si>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</si>
  <si>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</si>
  <si>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</si>
  <si>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</si>
  <si>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</si>
  <si>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</si>
  <si>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</si>
  <si>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</si>
  <si>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</si>
  <si>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</si>
  <si>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</si>
  <si>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</si>
  <si>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</si>
  <si>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</si>
  <si>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</si>
  <si>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</si>
  <si>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</si>
  <si>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</si>
  <si>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</si>
  <si>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</si>
  <si>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</si>
  <si>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</si>
  <si>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</si>
  <si>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</si>
  <si>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</si>
  <si>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</si>
  <si>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</si>
  <si>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</si>
  <si>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</si>
  <si>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</si>
  <si>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</si>
  <si>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</si>
  <si>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</si>
  <si>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</si>
  <si>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</si>
  <si>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</si>
  <si>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</si>
  <si>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</si>
  <si>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</si>
  <si>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</si>
  <si>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</si>
  <si>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</si>
  <si>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</si>
  <si>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</si>
  <si>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</si>
  <si>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</si>
  <si>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</si>
  <si>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</si>
  <si>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</si>
  <si>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</si>
  <si>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</si>
  <si>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</si>
  <si>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</si>
  <si>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</si>
  <si>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</si>
  <si>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</si>
  <si>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</si>
  <si>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</si>
  <si>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</si>
  <si>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</si>
  <si>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</si>
  <si>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</si>
  <si>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</si>
  <si>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</si>
  <si>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</si>
  <si>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</si>
  <si>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</si>
  <si>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</si>
  <si>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</si>
  <si>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</si>
  <si>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</si>
  <si>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</si>
  <si>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</si>
  <si>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</si>
  <si>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</si>
  <si>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</si>
  <si>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</si>
  <si>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</si>
  <si>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</si>
  <si>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</si>
  <si>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</si>
  <si>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</si>
  <si>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</si>
  <si>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</si>
  <si>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</si>
  <si>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</si>
  <si>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</si>
  <si>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</si>
  <si>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</si>
  <si>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</si>
  <si>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</si>
  <si>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</si>
  <si>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</si>
  <si>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</si>
  <si>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</si>
  <si>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</si>
  <si>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</si>
  <si>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</si>
  <si>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</si>
  <si>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</si>
  <si>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</si>
  <si>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</si>
  <si>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</si>
  <si>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</si>
  <si>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</si>
  <si>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</si>
  <si>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</si>
  <si>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</si>
  <si>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</si>
  <si>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</si>
  <si>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</si>
  <si>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</si>
  <si>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</si>
  <si>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</si>
  <si>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</si>
  <si>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</si>
  <si>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</si>
  <si>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</si>
  <si>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</si>
  <si>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</si>
  <si>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</si>
  <si>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</si>
  <si>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</si>
  <si>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</si>
  <si>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</si>
  <si>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</si>
  <si>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</si>
  <si>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</si>
  <si>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</si>
  <si>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</si>
  <si>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</si>
  <si>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</si>
  <si>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</si>
  <si>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</si>
  <si>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</si>
  <si>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</si>
  <si>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</si>
  <si>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</si>
  <si>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</si>
  <si>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</si>
  <si>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</si>
  <si>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</si>
  <si>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</si>
  <si>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</si>
  <si>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</si>
  <si>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</si>
  <si>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</si>
  <si>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</si>
  <si>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</si>
  <si>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</si>
  <si>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</si>
  <si>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</si>
  <si>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</si>
  <si>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</si>
  <si>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</si>
  <si>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</si>
  <si>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</si>
  <si>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</si>
  <si>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</si>
  <si>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</si>
  <si>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</si>
  <si>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</si>
  <si>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</si>
  <si>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</si>
  <si>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</si>
  <si>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</si>
  <si>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</si>
  <si>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</si>
  <si>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</si>
  <si>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</si>
  <si>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</si>
  <si>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</si>
  <si>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</si>
  <si>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</si>
  <si>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</si>
  <si>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</si>
  <si>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</si>
  <si>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</si>
  <si>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</si>
  <si>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</si>
  <si>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</si>
  <si>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</si>
  <si>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</si>
  <si>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</si>
  <si>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</si>
  <si>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</si>
  <si>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</si>
  <si>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</si>
  <si>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</si>
  <si>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</si>
  <si>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</si>
  <si>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</si>
  <si>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</si>
  <si>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</si>
  <si>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</si>
  <si>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</si>
  <si>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</si>
  <si>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</si>
  <si>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</si>
  <si>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</si>
  <si>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</si>
  <si>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</si>
  <si>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</si>
  <si>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</si>
  <si>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</si>
  <si>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</si>
  <si>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</si>
  <si>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</si>
  <si>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</si>
  <si>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</si>
  <si>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</si>
  <si>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</si>
  <si>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</si>
  <si>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</si>
  <si>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</si>
  <si>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</si>
  <si>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</si>
  <si>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</si>
  <si>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</si>
  <si>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</si>
  <si>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</si>
  <si>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</si>
  <si>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</si>
  <si>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</si>
  <si>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</si>
  <si>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</si>
  <si>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</si>
  <si>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</si>
  <si>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</si>
  <si>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</si>
  <si>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</si>
  <si>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</si>
  <si>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</si>
  <si>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</si>
  <si>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</si>
  <si>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</si>
  <si>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</si>
  <si>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</si>
  <si>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</si>
  <si>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09.04.2015г.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</si>
</sst>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58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59" xfId="38" applyFont="1" applyFill="1" applyBorder="1" applyAlignment="1" quotePrefix="1">
      <alignment horizontal="left" vertical="center"/>
      <protection/>
    </xf>
    <xf numFmtId="0" fontId="42" fillId="38" borderId="160" xfId="38" applyFont="1" applyFill="1" applyBorder="1" applyAlignment="1" quotePrefix="1">
      <alignment horizontal="left" vertical="center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42" fillId="38" borderId="25" xfId="38" applyFont="1" applyFill="1" applyBorder="1" applyAlignment="1">
      <alignment vertical="center" wrapText="1"/>
      <protection/>
    </xf>
    <xf numFmtId="0" fontId="52" fillId="38" borderId="158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1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0" fontId="31" fillId="0" borderId="11" xfId="34" applyFont="1" applyBorder="1" applyAlignment="1" quotePrefix="1">
      <alignment horizontal="center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58" xfId="34" applyFont="1" applyFill="1" applyBorder="1" applyAlignment="1">
      <alignment horizontal="left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3" xfId="34" applyFont="1" applyFill="1" applyBorder="1" applyAlignment="1" applyProtection="1">
      <alignment vertical="center" wrapText="1"/>
      <protection/>
    </xf>
    <xf numFmtId="0" fontId="57" fillId="38" borderId="164" xfId="34" applyFont="1" applyFill="1" applyBorder="1" applyAlignment="1" applyProtection="1">
      <alignment vertical="center" wrapText="1"/>
      <protection/>
    </xf>
    <xf numFmtId="0" fontId="55" fillId="38" borderId="165" xfId="38" applyFont="1" applyFill="1" applyBorder="1" applyAlignment="1" applyProtection="1">
      <alignment horizontal="left" vertical="center"/>
      <protection/>
    </xf>
    <xf numFmtId="0" fontId="55" fillId="38" borderId="160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vertical="center" wrapText="1"/>
      <protection/>
    </xf>
    <xf numFmtId="0" fontId="31" fillId="0" borderId="11" xfId="34" applyFont="1" applyBorder="1" applyAlignment="1">
      <alignment horizontal="left"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7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80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42124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4846165</v>
      </c>
      <c r="G22" s="1017">
        <f t="shared" si="0"/>
        <v>4846165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37772</v>
      </c>
      <c r="G23" s="1020">
        <f>OTCHET!G22+OTCHET!G28+OTCHET!G33+OTCHET!G39+OTCHET!G44+OTCHET!G49+OTCHET!G55+OTCHET!G58+OTCHET!G61+OTCHET!G62+OTCHET!G69+OTCHET!G70+OTCHET!G71</f>
        <v>37772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4808393</v>
      </c>
      <c r="G25" s="1026">
        <f aca="true" t="shared" si="2" ref="G25:M25">+G26+G30+G31+G32+G33</f>
        <v>4808393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4803146</v>
      </c>
      <c r="G26" s="1029">
        <f>OTCHET!G72</f>
        <v>4803146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5247</v>
      </c>
      <c r="G31" s="1044">
        <f>OTCHET!G105</f>
        <v>5247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59588</v>
      </c>
      <c r="G38" s="1017">
        <f t="shared" si="3"/>
        <v>56042</v>
      </c>
      <c r="H38" s="1018">
        <f t="shared" si="3"/>
        <v>0</v>
      </c>
      <c r="I38" s="1018">
        <f t="shared" si="3"/>
        <v>421</v>
      </c>
      <c r="J38" s="1019">
        <f t="shared" si="3"/>
        <v>3125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11200</v>
      </c>
      <c r="G40" s="1044">
        <f>OTCHET!G185</f>
        <v>9323</v>
      </c>
      <c r="H40" s="1045">
        <f>OTCHET!H185</f>
        <v>0</v>
      </c>
      <c r="I40" s="1045">
        <f>OTCHET!I185</f>
        <v>0</v>
      </c>
      <c r="J40" s="1046">
        <f>OTCHET!J185</f>
        <v>1877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1248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1248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74270</v>
      </c>
      <c r="G42" s="1044">
        <f>+OTCHET!G198+OTCHET!G216+OTCHET!G263</f>
        <v>73849</v>
      </c>
      <c r="H42" s="1045">
        <f>+OTCHET!H198+OTCHET!H216+OTCHET!H263</f>
        <v>0</v>
      </c>
      <c r="I42" s="1045">
        <f>+OTCHET!I198+OTCHET!I216+OTCHET!I263</f>
        <v>421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-27130</v>
      </c>
      <c r="G45" s="1062">
        <f>+OTCHET!G247+OTCHET!G248+OTCHET!G249+OTCHET!G250</f>
        <v>-27130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935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935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935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935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4787512</v>
      </c>
      <c r="G62" s="1092">
        <f t="shared" si="5"/>
        <v>4790123</v>
      </c>
      <c r="H62" s="1093">
        <f t="shared" si="5"/>
        <v>0</v>
      </c>
      <c r="I62" s="1093">
        <f t="shared" si="5"/>
        <v>-421</v>
      </c>
      <c r="J62" s="1094">
        <f t="shared" si="5"/>
        <v>-2190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-4787512</v>
      </c>
      <c r="G64" s="1095">
        <f aca="true" t="shared" si="7" ref="G64:L64">SUM(+G66+G74+G75+G82+G83+G84+G87+G88+G89+G90+G91+G92+G93)</f>
        <v>-4790123</v>
      </c>
      <c r="H64" s="1096">
        <f>SUM(+H66+H74+H75+H82+H83+H84+H87+H88+H89+H90+H91+H92+H93)</f>
        <v>0</v>
      </c>
      <c r="I64" s="1096">
        <f>SUM(+I66+I74+I75+I82+I83+I84+I87+I88+I89+I90+I91+I92+I93)</f>
        <v>421</v>
      </c>
      <c r="J64" s="1097">
        <f>SUM(+J66+J74+J75+J82+J83+J84+J87+J88+J89+J90+J91+J92+J93)</f>
        <v>2190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-2812920</v>
      </c>
      <c r="G83" s="1080">
        <f>OTCHET!G524</f>
        <v>-2812920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2733</v>
      </c>
      <c r="G84" s="1083">
        <f aca="true" t="shared" si="10" ref="G84:M84">+G85+G86</f>
        <v>2733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2733</v>
      </c>
      <c r="G86" s="1056">
        <f>+OTCHET!G509+OTCHET!G512+OTCHET!G532</f>
        <v>2733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-3861</v>
      </c>
      <c r="H87" s="1078">
        <f>OTCHET!H519</f>
        <v>0</v>
      </c>
      <c r="I87" s="1078">
        <f>OTCHET!I519</f>
        <v>0</v>
      </c>
      <c r="J87" s="1079">
        <f>OTCHET!J519</f>
        <v>2190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-1579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-1579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-4897736</v>
      </c>
      <c r="G92" s="1044">
        <f>+OTCHET!G577+OTCHET!G578</f>
        <v>-4897736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09.04.2015г.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617" t="str">
        <f>OTCHET!B7</f>
        <v>ОТЧЕТНИ ДАННИ ПО ЕБК ЗА ИЗПЪЛНЕНИЕТО НА БЮДЖЕТА</v>
      </c>
      <c r="C7" s="1618"/>
      <c r="D7" s="1618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619">
        <f>OTCHET!B9</f>
        <v>0</v>
      </c>
      <c r="C9" s="1620"/>
      <c r="D9" s="1620"/>
      <c r="E9" s="53">
        <f>OTCHET!$E9</f>
        <v>42005</v>
      </c>
      <c r="F9" s="54">
        <f>OTCHET!$F9</f>
        <v>42124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9" t="str">
        <f>OTCHET!B12</f>
        <v>Национален осигрителен инститт - фонд "Гарантирани вземания на работници и служители"</v>
      </c>
      <c r="C12" s="1620"/>
      <c r="D12" s="1620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627" t="s">
        <v>288</v>
      </c>
      <c r="D19" s="1628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9" t="s">
        <v>598</v>
      </c>
      <c r="D20" s="1630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707" t="s">
        <v>292</v>
      </c>
      <c r="D21" s="1668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621" t="s">
        <v>293</v>
      </c>
      <c r="D22" s="162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3" t="s">
        <v>297</v>
      </c>
      <c r="D23" s="162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3" t="s">
        <v>27</v>
      </c>
      <c r="D25" s="1624"/>
      <c r="E25" s="186">
        <f>OTCHET!$E39</f>
        <v>0</v>
      </c>
      <c r="F25" s="186">
        <f>OTCHET!$F39</f>
        <v>37772</v>
      </c>
      <c r="G25" s="72">
        <f>OTCHET!$G39</f>
        <v>37772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3" t="s">
        <v>310</v>
      </c>
      <c r="D26" s="162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3" t="s">
        <v>599</v>
      </c>
      <c r="D27" s="162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3" t="s">
        <v>321</v>
      </c>
      <c r="D28" s="162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3" t="s">
        <v>324</v>
      </c>
      <c r="D29" s="162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3" t="s">
        <v>327</v>
      </c>
      <c r="D30" s="162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3" t="s">
        <v>328</v>
      </c>
      <c r="D31" s="162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3" t="s">
        <v>335</v>
      </c>
      <c r="D32" s="162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3" t="s">
        <v>336</v>
      </c>
      <c r="D33" s="162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3" t="s">
        <v>337</v>
      </c>
      <c r="D34" s="162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3" t="s">
        <v>338</v>
      </c>
      <c r="D35" s="1624"/>
      <c r="E35" s="186">
        <f>OTCHET!$E72</f>
        <v>10000000</v>
      </c>
      <c r="F35" s="186">
        <f>OTCHET!$F72</f>
        <v>4803146</v>
      </c>
      <c r="G35" s="72">
        <f>OTCHET!$G72</f>
        <v>4803146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353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1609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3" t="s">
        <v>1610</v>
      </c>
      <c r="D38" s="162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3" t="s">
        <v>370</v>
      </c>
      <c r="D39" s="1624"/>
      <c r="E39" s="186">
        <f>OTCHET!$E105</f>
        <v>0</v>
      </c>
      <c r="F39" s="186">
        <f>OTCHET!$F105</f>
        <v>5247</v>
      </c>
      <c r="G39" s="72">
        <f>OTCHET!$G105</f>
        <v>5247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3" t="s">
        <v>373</v>
      </c>
      <c r="D40" s="162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3" t="s">
        <v>378</v>
      </c>
      <c r="D41" s="162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3" t="s">
        <v>1789</v>
      </c>
      <c r="D43" s="162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3" t="s">
        <v>1790</v>
      </c>
      <c r="D44" s="162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23" t="s">
        <v>1140</v>
      </c>
      <c r="D45" s="162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3" t="s">
        <v>1143</v>
      </c>
      <c r="D46" s="162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3" t="s">
        <v>1926</v>
      </c>
      <c r="D47" s="162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0" t="s">
        <v>78</v>
      </c>
      <c r="D48" s="164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4846165</v>
      </c>
      <c r="G49" s="87">
        <f>OTCHET!$G164</f>
        <v>4846165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2" t="str">
        <f>$B$7</f>
        <v>ОТЧЕТНИ ДАННИ ПО ЕБК ЗА ИЗПЪЛНЕНИЕТО НА БЮДЖЕТА</v>
      </c>
      <c r="C54" s="1643"/>
      <c r="D54" s="164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5">
        <f>$B$9</f>
        <v>0</v>
      </c>
      <c r="C56" s="1636"/>
      <c r="D56" s="1636"/>
      <c r="E56" s="96">
        <f>$E$9</f>
        <v>42005</v>
      </c>
      <c r="F56" s="97">
        <f>$F$9</f>
        <v>42124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5" t="str">
        <f>$B$12</f>
        <v>Национален осигрителен инститт - фонд "Гарантирани вземания на работници и служители"</v>
      </c>
      <c r="C59" s="1636"/>
      <c r="D59" s="1636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49" t="s">
        <v>1053</v>
      </c>
      <c r="D63" s="1650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37" t="s">
        <v>38</v>
      </c>
      <c r="M63" s="1637" t="s">
        <v>39</v>
      </c>
      <c r="N63" s="1637" t="s">
        <v>40</v>
      </c>
      <c r="O63" s="1637" t="s">
        <v>41</v>
      </c>
    </row>
    <row r="64" spans="2:15" s="60" customFormat="1" ht="49.5" customHeight="1" thickBot="1">
      <c r="B64" s="101" t="s">
        <v>1070</v>
      </c>
      <c r="C64" s="1629" t="s">
        <v>600</v>
      </c>
      <c r="D64" s="1646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638"/>
      <c r="M64" s="1638"/>
      <c r="N64" s="1644"/>
      <c r="O64" s="1644"/>
    </row>
    <row r="65" spans="2:15" s="60" customFormat="1" ht="21.75" thickBot="1">
      <c r="B65" s="102"/>
      <c r="C65" s="1647" t="s">
        <v>1795</v>
      </c>
      <c r="D65" s="1648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639"/>
      <c r="M65" s="1639"/>
      <c r="N65" s="1645"/>
      <c r="O65" s="1645"/>
    </row>
    <row r="66" spans="1:15" s="70" customFormat="1" ht="34.5" customHeight="1">
      <c r="A66" s="77">
        <v>5</v>
      </c>
      <c r="B66" s="68">
        <v>100</v>
      </c>
      <c r="C66" s="1653" t="s">
        <v>1796</v>
      </c>
      <c r="D66" s="1654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1799</v>
      </c>
      <c r="D67" s="1632"/>
      <c r="E67" s="186">
        <f>OTCHET!$E185</f>
        <v>36800</v>
      </c>
      <c r="F67" s="186">
        <f>OTCHET!$F185</f>
        <v>11200</v>
      </c>
      <c r="G67" s="72">
        <f>OTCHET!$G185</f>
        <v>9323</v>
      </c>
      <c r="H67" s="72">
        <f>OTCHET!$H185</f>
        <v>0</v>
      </c>
      <c r="I67" s="72">
        <f>OTCHET!$I185</f>
        <v>0</v>
      </c>
      <c r="J67" s="72">
        <f>OTCHET!$J185</f>
        <v>1877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3" t="s">
        <v>446</v>
      </c>
      <c r="D68" s="1624"/>
      <c r="E68" s="186">
        <f>OTCHET!$E191</f>
        <v>236700</v>
      </c>
      <c r="F68" s="186">
        <f>OTCHET!$F191</f>
        <v>1248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1248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452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453</v>
      </c>
      <c r="D70" s="1632"/>
      <c r="E70" s="186">
        <f>OTCHET!$E198</f>
        <v>175200</v>
      </c>
      <c r="F70" s="186">
        <f>OTCHET!$F198</f>
        <v>74270</v>
      </c>
      <c r="G70" s="72">
        <f>OTCHET!$G198</f>
        <v>73849</v>
      </c>
      <c r="H70" s="72">
        <f>OTCHET!$H198</f>
        <v>0</v>
      </c>
      <c r="I70" s="72">
        <f>OTCHET!$I198</f>
        <v>421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86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638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472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474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33" t="s">
        <v>475</v>
      </c>
      <c r="D75" s="163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33" t="s">
        <v>476</v>
      </c>
      <c r="D76" s="163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33" t="s">
        <v>477</v>
      </c>
      <c r="D77" s="163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478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491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492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493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494</v>
      </c>
      <c r="D83" s="1652"/>
      <c r="E83" s="186">
        <f>OTCHET!$E250</f>
        <v>1255200</v>
      </c>
      <c r="F83" s="186">
        <f>OTCHET!$F250</f>
        <v>-27130</v>
      </c>
      <c r="G83" s="72">
        <f>OTCHET!$G250</f>
        <v>-27130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501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505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568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33" t="s">
        <v>506</v>
      </c>
      <c r="D87" s="163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90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5" t="s">
        <v>507</v>
      </c>
      <c r="D89" s="166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5" t="s">
        <v>508</v>
      </c>
      <c r="D90" s="166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5" t="s">
        <v>1411</v>
      </c>
      <c r="D91" s="166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5" t="s">
        <v>524</v>
      </c>
      <c r="D92" s="166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525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530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58" t="s">
        <v>534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535</v>
      </c>
      <c r="D96" s="1660"/>
      <c r="E96" s="87">
        <f>OTCHET!$E293</f>
        <v>1729300</v>
      </c>
      <c r="F96" s="87">
        <f>OTCHET!$F293</f>
        <v>59588</v>
      </c>
      <c r="G96" s="87">
        <f>OTCHET!$G293</f>
        <v>56042</v>
      </c>
      <c r="H96" s="87">
        <f>OTCHET!$H293</f>
        <v>0</v>
      </c>
      <c r="I96" s="87">
        <f>OTCHET!$I293</f>
        <v>421</v>
      </c>
      <c r="J96" s="87">
        <f>OTCHET!$J293</f>
        <v>3125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2" t="str">
        <f>$B$7</f>
        <v>ОТЧЕТНИ ДАННИ ПО ЕБК ЗА ИЗПЪЛНЕНИЕТО НА БЮДЖЕТА</v>
      </c>
      <c r="C99" s="1643"/>
      <c r="D99" s="164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35">
        <f>$B$9</f>
        <v>0</v>
      </c>
      <c r="C101" s="1636"/>
      <c r="D101" s="1636"/>
      <c r="E101" s="96">
        <f>$E$9</f>
        <v>42005</v>
      </c>
      <c r="F101" s="97">
        <f>$F$9</f>
        <v>42124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5" t="str">
        <f>$B$12</f>
        <v>Национален осигрителен инститт - фонд "Гарантирани вземания на работници и служители"</v>
      </c>
      <c r="C104" s="1636"/>
      <c r="D104" s="1636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61" t="s">
        <v>9</v>
      </c>
      <c r="D108" s="166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63" t="s">
        <v>600</v>
      </c>
      <c r="D109" s="166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67" t="s">
        <v>1506</v>
      </c>
      <c r="D110" s="1668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69" t="s">
        <v>94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3" t="s">
        <v>105</v>
      </c>
      <c r="D113" s="162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683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512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513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06" t="s">
        <v>515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9" t="s">
        <v>516</v>
      </c>
      <c r="D118" s="163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7" t="s">
        <v>517</v>
      </c>
      <c r="D119" s="167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9" t="s">
        <v>1510</v>
      </c>
      <c r="D121" s="163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9" t="s">
        <v>572</v>
      </c>
      <c r="D122" s="163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0" t="s">
        <v>520</v>
      </c>
      <c r="D123" s="1681"/>
      <c r="E123" s="195">
        <f>OTCHET!$E400</f>
        <v>0</v>
      </c>
      <c r="F123" s="196">
        <f>OTCHET!$F400</f>
        <v>935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935</v>
      </c>
      <c r="K123" s="178">
        <f t="shared" si="2"/>
        <v>1</v>
      </c>
    </row>
    <row r="124" spans="1:11" ht="21.75" thickBot="1">
      <c r="A124" s="84">
        <v>260</v>
      </c>
      <c r="B124" s="85"/>
      <c r="C124" s="1682" t="s">
        <v>1507</v>
      </c>
      <c r="D124" s="1683"/>
      <c r="E124" s="87">
        <f>OTCHET!$E407</f>
        <v>0</v>
      </c>
      <c r="F124" s="87">
        <f>OTCHET!$F407</f>
        <v>935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935</v>
      </c>
      <c r="K124" s="181">
        <v>1</v>
      </c>
    </row>
    <row r="125" spans="1:11" ht="21.75" thickBot="1">
      <c r="A125" s="84">
        <v>261</v>
      </c>
      <c r="B125" s="126"/>
      <c r="C125" s="1667" t="s">
        <v>1508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709" t="s">
        <v>970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971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3" t="s">
        <v>603</v>
      </c>
      <c r="D128" s="162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521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522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5" t="s">
        <v>1134</v>
      </c>
      <c r="D131" s="167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969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2" t="str">
        <f>$B$7</f>
        <v>ОТЧЕТНИ ДАННИ ПО ЕБК ЗА ИЗПЪЛНЕНИЕТО НА БЮДЖЕТА</v>
      </c>
      <c r="C136" s="1643"/>
      <c r="D136" s="164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35">
        <f>$B$9</f>
        <v>0</v>
      </c>
      <c r="C138" s="1636"/>
      <c r="D138" s="1636"/>
      <c r="E138" s="96">
        <f>$E$9</f>
        <v>42005</v>
      </c>
      <c r="F138" s="97">
        <f>$F$9</f>
        <v>42124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5" t="str">
        <f>$B$12</f>
        <v>Национален осигрителен инститт - фонд "Гарантирани вземания на работници и служители"</v>
      </c>
      <c r="C141" s="1636"/>
      <c r="D141" s="1636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4787512</v>
      </c>
      <c r="G148" s="148">
        <f t="shared" si="3"/>
        <v>4790123</v>
      </c>
      <c r="H148" s="148">
        <f t="shared" si="3"/>
        <v>0</v>
      </c>
      <c r="I148" s="148">
        <f t="shared" si="3"/>
        <v>-421</v>
      </c>
      <c r="J148" s="148">
        <f t="shared" si="3"/>
        <v>-2190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2" t="str">
        <f>$B$7</f>
        <v>ОТЧЕТНИ ДАННИ ПО ЕБК ЗА ИЗПЪЛНЕНИЕТО НА БЮДЖЕТА</v>
      </c>
      <c r="C152" s="1643"/>
      <c r="D152" s="164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35">
        <f>$B$9</f>
        <v>0</v>
      </c>
      <c r="C154" s="1636"/>
      <c r="D154" s="1636"/>
      <c r="E154" s="96">
        <f>$E$9</f>
        <v>42005</v>
      </c>
      <c r="F154" s="97">
        <f>$F$9</f>
        <v>42124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5" t="str">
        <f>$B$12</f>
        <v>Национален осигрителен инститт - фонд "Гарантирани вземания на работници и служители"</v>
      </c>
      <c r="C157" s="1636"/>
      <c r="D157" s="1636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61" t="s">
        <v>565</v>
      </c>
      <c r="D161" s="1630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9" t="s">
        <v>600</v>
      </c>
      <c r="D162" s="1628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707" t="s">
        <v>566</v>
      </c>
      <c r="D163" s="1668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4" t="s">
        <v>973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976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979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33" t="s">
        <v>982</v>
      </c>
      <c r="D167" s="163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989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604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605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1295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3" t="s">
        <v>606</v>
      </c>
      <c r="D172" s="162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1304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1308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1528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</v>
      </c>
      <c r="D176" s="1655"/>
      <c r="E176" s="193">
        <f>OTCHET!$E512</f>
        <v>0</v>
      </c>
      <c r="F176" s="194">
        <f>OTCHET!$F512</f>
        <v>2732</v>
      </c>
      <c r="G176" s="123">
        <f>OTCHET!$G512</f>
        <v>2732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9" t="s">
        <v>687</v>
      </c>
      <c r="D177" s="1634"/>
      <c r="E177" s="193">
        <f>OTCHET!$E519</f>
        <v>0</v>
      </c>
      <c r="F177" s="194">
        <f>OTCHET!$F519</f>
        <v>-1671</v>
      </c>
      <c r="G177" s="123">
        <f>OTCHET!$G519</f>
        <v>-3861</v>
      </c>
      <c r="H177" s="123">
        <f>OTCHET!$H519</f>
        <v>0</v>
      </c>
      <c r="I177" s="123">
        <f>OTCHET!$I519</f>
        <v>0</v>
      </c>
      <c r="J177" s="123">
        <f>OTCHET!$J519</f>
        <v>2190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1316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9" t="s">
        <v>12</v>
      </c>
      <c r="D179" s="1706"/>
      <c r="E179" s="193">
        <f>OTCHET!$E524</f>
        <v>-6000000</v>
      </c>
      <c r="F179" s="194">
        <f>OTCHET!$F524</f>
        <v>-2812920</v>
      </c>
      <c r="G179" s="123">
        <f>OTCHET!$G524</f>
        <v>-2812920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6" t="s">
        <v>607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608</v>
      </c>
      <c r="D181" s="1632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86" t="s">
        <v>609</v>
      </c>
      <c r="D182" s="1705"/>
      <c r="E182" s="193">
        <f>OTCHET!$E554</f>
        <v>0</v>
      </c>
      <c r="F182" s="194">
        <f>OTCHET!$F554</f>
        <v>-1579</v>
      </c>
      <c r="G182" s="123">
        <f>OTCHET!$G554</f>
        <v>0</v>
      </c>
      <c r="H182" s="123">
        <f>OTCHET!$H554</f>
        <v>0</v>
      </c>
      <c r="I182" s="123">
        <f>OTCHET!$I554</f>
        <v>-1579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86" t="s">
        <v>610</v>
      </c>
      <c r="D183" s="1655"/>
      <c r="E183" s="193">
        <f>OTCHET!$E574</f>
        <v>-2270700</v>
      </c>
      <c r="F183" s="194">
        <f>OTCHET!$F574</f>
        <v>-1974075</v>
      </c>
      <c r="G183" s="123">
        <f>OTCHET!$G574</f>
        <v>-1974075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87" t="s">
        <v>1011</v>
      </c>
      <c r="D184" s="1671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37</v>
      </c>
      <c r="D185" s="1628"/>
      <c r="E185" s="87">
        <f>OTCHET!$E585</f>
        <v>-8270700</v>
      </c>
      <c r="F185" s="87">
        <f>OTCHET!$F585</f>
        <v>-4787512</v>
      </c>
      <c r="G185" s="87">
        <f>OTCHET!$G585</f>
        <v>-4790123</v>
      </c>
      <c r="H185" s="87">
        <f>OTCHET!$H585</f>
        <v>0</v>
      </c>
      <c r="I185" s="87">
        <f>OTCHET!$I585</f>
        <v>421</v>
      </c>
      <c r="J185" s="87">
        <f>OTCHET!$J585</f>
        <v>2190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2" t="str">
        <f>$B$7</f>
        <v>ОТЧЕТНИ ДАННИ ПО ЕБК ЗА ИЗПЪЛНЕНИЕТО НА БЮДЖЕТА</v>
      </c>
      <c r="C189" s="1643"/>
      <c r="D189" s="164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35">
        <f>$B$9</f>
        <v>0</v>
      </c>
      <c r="C191" s="1636"/>
      <c r="D191" s="1636"/>
      <c r="E191" s="96">
        <f>$E$9</f>
        <v>42005</v>
      </c>
      <c r="F191" s="97">
        <f>$F$9</f>
        <v>42124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5" t="str">
        <f>$B$12</f>
        <v>Национален осигрителен инститт - фонд "Гарантирани вземания на работници и служители"</v>
      </c>
      <c r="C194" s="1636"/>
      <c r="D194" s="1636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90" t="s">
        <v>611</v>
      </c>
      <c r="D198" s="1628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30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98" t="s">
        <v>613</v>
      </c>
      <c r="D200" s="169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702" t="s">
        <v>615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702" t="s">
        <v>617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94" t="s">
        <v>619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96" t="s">
        <v>621</v>
      </c>
      <c r="D204" s="1697"/>
      <c r="E204" s="202">
        <f>SUMIF(OTCHET!L:L,5,OTCHET!E:E)</f>
        <v>1729300</v>
      </c>
      <c r="F204" s="202">
        <f>SUMIF(OTCHET!L:L,5,OTCHET!F:F)</f>
        <v>59588</v>
      </c>
      <c r="G204" s="202">
        <f>SUMIF(OTCHET!L:L,5,OTCHET!G:G)</f>
        <v>56042</v>
      </c>
      <c r="H204" s="202">
        <f>SUMIF(OTCHET!L:L,5,OTCHET!H:H)</f>
        <v>0</v>
      </c>
      <c r="I204" s="202">
        <f>SUMIF(OTCHET!L:L,5,OTCHET!I:I)</f>
        <v>421</v>
      </c>
      <c r="J204" s="202">
        <f>SUMIF(OTCHET!L:L,5,OTCHET!J:J)</f>
        <v>3125</v>
      </c>
      <c r="K204" s="180">
        <v>1</v>
      </c>
    </row>
    <row r="205" spans="2:11" ht="42" customHeight="1">
      <c r="B205" s="170" t="s">
        <v>622</v>
      </c>
      <c r="C205" s="1704" t="s">
        <v>623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92" t="s">
        <v>625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92" t="s">
        <v>627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700" t="s">
        <v>629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630</v>
      </c>
      <c r="D209" s="1689"/>
      <c r="E209" s="172">
        <f aca="true" t="shared" si="5" ref="E209:J209">SUM(E200:E208)</f>
        <v>1729300</v>
      </c>
      <c r="F209" s="172">
        <f t="shared" si="5"/>
        <v>59588</v>
      </c>
      <c r="G209" s="172">
        <f t="shared" si="5"/>
        <v>56042</v>
      </c>
      <c r="H209" s="172">
        <f t="shared" si="5"/>
        <v>0</v>
      </c>
      <c r="I209" s="172">
        <f t="shared" si="5"/>
        <v>421</v>
      </c>
      <c r="J209" s="172">
        <f t="shared" si="5"/>
        <v>3125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76:D76"/>
    <mergeCell ref="B56:D56"/>
    <mergeCell ref="B59:D59"/>
    <mergeCell ref="L63:L65"/>
    <mergeCell ref="C44:D44"/>
    <mergeCell ref="C45:D45"/>
    <mergeCell ref="C48:D48"/>
    <mergeCell ref="B54:D54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698">
      <selection activeCell="G109" sqref="G10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23" t="str">
        <f>VLOOKUP(E15,SMETKA,2,FALSE)</f>
        <v>ОТЧЕТНИ ДАННИ ПО ЕБК ЗА ИЗПЪЛНЕНИЕТО НА БЮДЖЕТА</v>
      </c>
      <c r="C7" s="1724"/>
      <c r="D7" s="172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25"/>
      <c r="C9" s="1726"/>
      <c r="D9" s="1727"/>
      <c r="E9" s="1137">
        <v>42005</v>
      </c>
      <c r="F9" s="1138">
        <v>42124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8" t="str">
        <f>VLOOKUP(F12,PRBK,2,FALSE)</f>
        <v>Национален осигрителен инститт - фонд "Гарантирани вземания на работници и служители"</v>
      </c>
      <c r="C12" s="1729"/>
      <c r="D12" s="1730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31" t="s">
        <v>293</v>
      </c>
      <c r="D22" s="1732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11" t="s">
        <v>297</v>
      </c>
      <c r="D28" s="171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11" t="s">
        <v>302</v>
      </c>
      <c r="D33" s="171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11" t="s">
        <v>27</v>
      </c>
      <c r="D39" s="1712"/>
      <c r="E39" s="380">
        <f aca="true" t="shared" si="3" ref="E39:J39">SUM(E40:E43)</f>
        <v>0</v>
      </c>
      <c r="F39" s="381">
        <f t="shared" si="3"/>
        <v>37772</v>
      </c>
      <c r="G39" s="676">
        <f t="shared" si="3"/>
        <v>37772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37772</v>
      </c>
      <c r="G43" s="618">
        <v>37772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4803146</v>
      </c>
      <c r="G72" s="676">
        <f>SUM(G73:G86)</f>
        <v>4803146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4803146</v>
      </c>
      <c r="G83" s="609">
        <v>4803146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5247</v>
      </c>
      <c r="G105" s="676">
        <f>+G106+G107+G108</f>
        <v>5247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5247</v>
      </c>
      <c r="G108" s="618">
        <v>5247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4846165</v>
      </c>
      <c r="G164" s="680">
        <f t="shared" si="26"/>
        <v>4846165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1" t="str">
        <f>$B$7</f>
        <v>ОТЧЕТНИ ДАННИ ПО ЕБК ЗА ИЗПЪЛНЕНИЕТО НА БЮДЖЕТА</v>
      </c>
      <c r="C169" s="1742"/>
      <c r="D169" s="174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5">
        <f>$F$9</f>
        <v>42124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28" t="str">
        <f>$B$12</f>
        <v>Национален осигрителен инститт - фонд "Гарантирани вземания на работници и служители"</v>
      </c>
      <c r="C174" s="1729"/>
      <c r="D174" s="1730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13" t="s">
        <v>1796</v>
      </c>
      <c r="D182" s="1714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19" t="s">
        <v>1799</v>
      </c>
      <c r="D185" s="1719"/>
      <c r="E185" s="523">
        <f aca="true" t="shared" si="29" ref="E185:J185">SUMIF($B$595:$B$12264,$B185,E$595:E$12264)</f>
        <v>36800</v>
      </c>
      <c r="F185" s="524">
        <f t="shared" si="29"/>
        <v>11200</v>
      </c>
      <c r="G185" s="639">
        <f t="shared" si="29"/>
        <v>9323</v>
      </c>
      <c r="H185" s="640">
        <f t="shared" si="29"/>
        <v>0</v>
      </c>
      <c r="I185" s="640">
        <f t="shared" si="29"/>
        <v>0</v>
      </c>
      <c r="J185" s="641">
        <f t="shared" si="29"/>
        <v>1877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11200</v>
      </c>
      <c r="G187" s="648">
        <f t="shared" si="30"/>
        <v>9323</v>
      </c>
      <c r="H187" s="649">
        <f t="shared" si="30"/>
        <v>0</v>
      </c>
      <c r="I187" s="649">
        <f t="shared" si="30"/>
        <v>0</v>
      </c>
      <c r="J187" s="650">
        <f t="shared" si="30"/>
        <v>1877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46" t="s">
        <v>446</v>
      </c>
      <c r="D191" s="1746"/>
      <c r="E191" s="523">
        <f aca="true" t="shared" si="31" ref="E191:J191">SUMIF($B$595:$B$12264,$B191,E$595:E$12264)</f>
        <v>236700</v>
      </c>
      <c r="F191" s="524">
        <f t="shared" si="31"/>
        <v>1248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1248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643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643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408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408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197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197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17" t="s">
        <v>452</v>
      </c>
      <c r="D197" s="1718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19" t="s">
        <v>453</v>
      </c>
      <c r="D198" s="1719"/>
      <c r="E198" s="525">
        <f t="shared" si="33"/>
        <v>175200</v>
      </c>
      <c r="F198" s="526">
        <f t="shared" si="33"/>
        <v>74270</v>
      </c>
      <c r="G198" s="639">
        <f t="shared" si="33"/>
        <v>73849</v>
      </c>
      <c r="H198" s="640">
        <f t="shared" si="33"/>
        <v>0</v>
      </c>
      <c r="I198" s="640">
        <f t="shared" si="33"/>
        <v>421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312</v>
      </c>
      <c r="G205" s="654">
        <f t="shared" si="34"/>
        <v>0</v>
      </c>
      <c r="H205" s="655">
        <f t="shared" si="34"/>
        <v>0</v>
      </c>
      <c r="I205" s="655">
        <f t="shared" si="34"/>
        <v>312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1115</v>
      </c>
      <c r="G212" s="660">
        <f t="shared" si="35"/>
        <v>1115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72843</v>
      </c>
      <c r="G215" s="645">
        <f t="shared" si="35"/>
        <v>72734</v>
      </c>
      <c r="H215" s="646">
        <f t="shared" si="35"/>
        <v>0</v>
      </c>
      <c r="I215" s="646">
        <f t="shared" si="35"/>
        <v>109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15" t="s">
        <v>86</v>
      </c>
      <c r="D216" s="1715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15" t="s">
        <v>638</v>
      </c>
      <c r="D220" s="1715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15" t="s">
        <v>472</v>
      </c>
      <c r="D226" s="1715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15" t="s">
        <v>474</v>
      </c>
      <c r="D229" s="1747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16" t="s">
        <v>475</v>
      </c>
      <c r="D230" s="1714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16" t="s">
        <v>476</v>
      </c>
      <c r="D231" s="1714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16" t="s">
        <v>477</v>
      </c>
      <c r="D232" s="1714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15" t="s">
        <v>478</v>
      </c>
      <c r="D233" s="1715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15" t="s">
        <v>491</v>
      </c>
      <c r="D247" s="1715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15" t="s">
        <v>492</v>
      </c>
      <c r="D248" s="1715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15" t="s">
        <v>493</v>
      </c>
      <c r="D249" s="1715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15" t="s">
        <v>494</v>
      </c>
      <c r="D250" s="1715"/>
      <c r="E250" s="525">
        <f t="shared" si="46"/>
        <v>1255200</v>
      </c>
      <c r="F250" s="526">
        <f t="shared" si="46"/>
        <v>-27130</v>
      </c>
      <c r="G250" s="639">
        <f t="shared" si="46"/>
        <v>-27130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-27130</v>
      </c>
      <c r="G256" s="645">
        <f t="shared" si="47"/>
        <v>-27130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15" t="s">
        <v>501</v>
      </c>
      <c r="D257" s="1715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15" t="s">
        <v>505</v>
      </c>
      <c r="D261" s="1715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15" t="s">
        <v>568</v>
      </c>
      <c r="D262" s="1715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16" t="s">
        <v>506</v>
      </c>
      <c r="D263" s="1714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15" t="s">
        <v>90</v>
      </c>
      <c r="D264" s="1715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6" t="s">
        <v>507</v>
      </c>
      <c r="D267" s="1736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6" t="s">
        <v>508</v>
      </c>
      <c r="D268" s="1736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36" t="s">
        <v>1411</v>
      </c>
      <c r="D276" s="1736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6" t="s">
        <v>524</v>
      </c>
      <c r="D279" s="1736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15" t="s">
        <v>525</v>
      </c>
      <c r="D280" s="1715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37" t="s">
        <v>1079</v>
      </c>
      <c r="D285" s="1738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5" t="s">
        <v>534</v>
      </c>
      <c r="D289" s="1715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59588</v>
      </c>
      <c r="G293" s="827">
        <f t="shared" si="61"/>
        <v>56042</v>
      </c>
      <c r="H293" s="828">
        <f t="shared" si="61"/>
        <v>0</v>
      </c>
      <c r="I293" s="828">
        <f t="shared" si="61"/>
        <v>421</v>
      </c>
      <c r="J293" s="829">
        <f t="shared" si="61"/>
        <v>3125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1" t="str">
        <f>$B$7</f>
        <v>ОТЧЕТНИ ДАННИ ПО ЕБК ЗА ИЗПЪЛНЕНИЕТО НА БЮДЖЕТА</v>
      </c>
      <c r="C298" s="1742"/>
      <c r="D298" s="174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5">
        <f>$F$9</f>
        <v>42124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28" t="str">
        <f>$B$12</f>
        <v>Национален осигрителен инститт - фонд "Гарантирани вземания на работници и служители"</v>
      </c>
      <c r="C303" s="1729"/>
      <c r="D303" s="1730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48" t="s">
        <v>1504</v>
      </c>
      <c r="C332" s="1748"/>
      <c r="D332" s="1748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1" t="str">
        <f>$B$7</f>
        <v>ОТЧЕТНИ ДАННИ ПО ЕБК ЗА ИЗПЪЛНЕНИЕТО НА БЮДЖЕТА</v>
      </c>
      <c r="C336" s="1742"/>
      <c r="D336" s="174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72">
        <f>$F$9</f>
        <v>42124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28" t="str">
        <f>$B$12</f>
        <v>Национален осигрителен инститт - фонд "Гарантирани вземания на работници и служители"</v>
      </c>
      <c r="C341" s="1729"/>
      <c r="D341" s="1730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93</v>
      </c>
      <c r="D349" s="1750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9" t="s">
        <v>105</v>
      </c>
      <c r="D363" s="1740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9" t="s">
        <v>683</v>
      </c>
      <c r="D371" s="1740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9" t="s">
        <v>512</v>
      </c>
      <c r="D376" s="1740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9" t="s">
        <v>513</v>
      </c>
      <c r="D379" s="1740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9" t="s">
        <v>515</v>
      </c>
      <c r="D384" s="1740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9" t="s">
        <v>516</v>
      </c>
      <c r="D387" s="1740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9" t="s">
        <v>1101</v>
      </c>
      <c r="D390" s="1740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9" t="s">
        <v>1509</v>
      </c>
      <c r="D393" s="1740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9" t="s">
        <v>1510</v>
      </c>
      <c r="D394" s="1740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-36627</v>
      </c>
      <c r="G395" s="606">
        <v>-36627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36627</v>
      </c>
      <c r="G396" s="618">
        <v>36627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9" t="s">
        <v>572</v>
      </c>
      <c r="D397" s="1740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9" t="s">
        <v>520</v>
      </c>
      <c r="D400" s="1740"/>
      <c r="E400" s="563">
        <f aca="true" t="shared" si="77" ref="E400:J400">SUM(E401:E406)</f>
        <v>0</v>
      </c>
      <c r="F400" s="564">
        <f t="shared" si="77"/>
        <v>935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935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935</v>
      </c>
      <c r="G401" s="1565">
        <v>0</v>
      </c>
      <c r="H401" s="1566">
        <v>0</v>
      </c>
      <c r="I401" s="1566">
        <v>0</v>
      </c>
      <c r="J401" s="608">
        <v>935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935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935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9" t="s">
        <v>971</v>
      </c>
      <c r="D410" s="1740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9" t="s">
        <v>577</v>
      </c>
      <c r="D411" s="1740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9" t="s">
        <v>521</v>
      </c>
      <c r="D412" s="1740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9" t="s">
        <v>522</v>
      </c>
      <c r="D413" s="1740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9" t="s">
        <v>186</v>
      </c>
      <c r="D414" s="1740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72">
        <f>$F$9</f>
        <v>42124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28" t="str">
        <f>$B$12</f>
        <v>Национален осигрителен инститт - фонд "Гарантирани вземания на работници и служители"</v>
      </c>
      <c r="C426" s="1729"/>
      <c r="D426" s="1730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4787512</v>
      </c>
      <c r="G433" s="1523">
        <f t="shared" si="82"/>
        <v>4790123</v>
      </c>
      <c r="H433" s="1524">
        <f t="shared" si="82"/>
        <v>0</v>
      </c>
      <c r="I433" s="1524">
        <f t="shared" si="82"/>
        <v>-421</v>
      </c>
      <c r="J433" s="1525">
        <f t="shared" si="82"/>
        <v>-2190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-4787512</v>
      </c>
      <c r="G434" s="1528">
        <f t="shared" si="83"/>
        <v>-4790123</v>
      </c>
      <c r="H434" s="1529">
        <f t="shared" si="83"/>
        <v>0</v>
      </c>
      <c r="I434" s="1529">
        <f t="shared" si="83"/>
        <v>421</v>
      </c>
      <c r="J434" s="1530">
        <f t="shared" si="83"/>
        <v>2190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1" t="str">
        <f>$B$7</f>
        <v>ОТЧЕТНИ ДАННИ ПО ЕБК ЗА ИЗПЪЛНЕНИЕТО НА БЮДЖЕТА</v>
      </c>
      <c r="C437" s="1742"/>
      <c r="D437" s="174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72">
        <f>$F$9</f>
        <v>42124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28" t="str">
        <f>$B$12</f>
        <v>Национален осигрителен инститт - фонд "Гарантирани вземания на работници и служители"</v>
      </c>
      <c r="C442" s="1729"/>
      <c r="D442" s="1730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6" t="s">
        <v>973</v>
      </c>
      <c r="D449" s="1757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3" t="s">
        <v>976</v>
      </c>
      <c r="D453" s="1773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3" t="s">
        <v>979</v>
      </c>
      <c r="D456" s="1773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6" t="s">
        <v>982</v>
      </c>
      <c r="D459" s="1757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4" t="s">
        <v>989</v>
      </c>
      <c r="D466" s="1775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1108</v>
      </c>
      <c r="D469" s="1755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8" t="s">
        <v>1115</v>
      </c>
      <c r="D485" s="1759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8" t="s">
        <v>1295</v>
      </c>
      <c r="D490" s="1759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9" t="s">
        <v>1124</v>
      </c>
      <c r="D491" s="1769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1304</v>
      </c>
      <c r="D500" s="1755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1308</v>
      </c>
      <c r="D504" s="1755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1114</v>
      </c>
      <c r="D509" s="1762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8" t="s">
        <v>1113</v>
      </c>
      <c r="D512" s="1754"/>
      <c r="E512" s="727">
        <f aca="true" t="shared" si="98" ref="E512:J512">SUM(E513:E518)</f>
        <v>0</v>
      </c>
      <c r="F512" s="728">
        <f t="shared" si="98"/>
        <v>2732</v>
      </c>
      <c r="G512" s="800">
        <f t="shared" si="98"/>
        <v>2732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2732</v>
      </c>
      <c r="G517" s="609">
        <v>2732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0" t="s">
        <v>687</v>
      </c>
      <c r="D519" s="1761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-3861</v>
      </c>
      <c r="H519" s="798">
        <f t="shared" si="100"/>
        <v>0</v>
      </c>
      <c r="I519" s="798">
        <f t="shared" si="100"/>
        <v>0</v>
      </c>
      <c r="J519" s="764">
        <f t="shared" si="100"/>
        <v>2190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-2190</v>
      </c>
      <c r="H522" s="619"/>
      <c r="I522" s="619"/>
      <c r="J522" s="620">
        <v>2190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1316</v>
      </c>
      <c r="D523" s="175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76" t="s">
        <v>1109</v>
      </c>
      <c r="D524" s="1776"/>
      <c r="E524" s="735">
        <f aca="true" t="shared" si="101" ref="E524:J524">SUM(E525:E528)</f>
        <v>-6000000</v>
      </c>
      <c r="F524" s="736">
        <f t="shared" si="101"/>
        <v>-2812920</v>
      </c>
      <c r="G524" s="809">
        <f t="shared" si="101"/>
        <v>-2812920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-2812920</v>
      </c>
      <c r="G525" s="606">
        <v>-2812920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1110</v>
      </c>
      <c r="D529" s="175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1111</v>
      </c>
      <c r="D532" s="1755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1121</v>
      </c>
      <c r="D554" s="1753"/>
      <c r="E554" s="727">
        <f aca="true" t="shared" si="105" ref="E554:J554">SUM(E555:E573)</f>
        <v>0</v>
      </c>
      <c r="F554" s="728">
        <f t="shared" si="105"/>
        <v>-1579</v>
      </c>
      <c r="G554" s="800">
        <f t="shared" si="105"/>
        <v>0</v>
      </c>
      <c r="H554" s="798">
        <f t="shared" si="105"/>
        <v>0</v>
      </c>
      <c r="I554" s="798">
        <f t="shared" si="105"/>
        <v>-1579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-1579</v>
      </c>
      <c r="G565" s="1596"/>
      <c r="H565" s="1568">
        <v>0</v>
      </c>
      <c r="I565" s="610">
        <v>-1579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1112</v>
      </c>
      <c r="D574" s="1754"/>
      <c r="E574" s="727">
        <f aca="true" t="shared" si="107" ref="E574:J574">SUM(E575:E578)</f>
        <v>-2270700</v>
      </c>
      <c r="F574" s="728">
        <f t="shared" si="107"/>
        <v>-1974075</v>
      </c>
      <c r="G574" s="800">
        <f t="shared" si="107"/>
        <v>-1974075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-2897736</v>
      </c>
      <c r="G577" s="615">
        <v>-2897736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1011</v>
      </c>
      <c r="D579" s="175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-4787512</v>
      </c>
      <c r="G585" s="1560">
        <f t="shared" si="109"/>
        <v>-4790123</v>
      </c>
      <c r="H585" s="1561">
        <f t="shared" si="109"/>
        <v>0</v>
      </c>
      <c r="I585" s="1561">
        <f t="shared" si="109"/>
        <v>421</v>
      </c>
      <c r="J585" s="1562">
        <f t="shared" si="109"/>
        <v>2190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70" t="s">
        <v>1927</v>
      </c>
      <c r="H588" s="1771"/>
      <c r="I588" s="1771"/>
      <c r="J588" s="1772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6" t="s">
        <v>196</v>
      </c>
      <c r="H589" s="1766"/>
      <c r="I589" s="1766"/>
      <c r="J589" s="1766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63" t="s">
        <v>1928</v>
      </c>
      <c r="H591" s="1764"/>
      <c r="I591" s="1764"/>
      <c r="J591" s="1765"/>
      <c r="K591" s="4">
        <v>1</v>
      </c>
      <c r="L591" s="755"/>
    </row>
    <row r="592" spans="1:12" ht="21.75" customHeight="1">
      <c r="A592" s="10"/>
      <c r="B592" s="1767" t="s">
        <v>189</v>
      </c>
      <c r="C592" s="1768"/>
      <c r="D592" s="1201" t="s">
        <v>163</v>
      </c>
      <c r="E592" s="1197"/>
      <c r="F592" s="1198"/>
      <c r="G592" s="1766" t="s">
        <v>196</v>
      </c>
      <c r="H592" s="1766"/>
      <c r="I592" s="1766"/>
      <c r="J592" s="1766"/>
      <c r="K592" s="4">
        <v>1</v>
      </c>
      <c r="L592" s="755"/>
    </row>
    <row r="593" spans="1:12" ht="18.75" customHeight="1">
      <c r="A593" s="15"/>
      <c r="B593" s="1733" t="s">
        <v>1933</v>
      </c>
      <c r="C593" s="1734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20" t="s">
        <v>1932</v>
      </c>
      <c r="I593" s="1721"/>
      <c r="J593" s="172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1" t="str">
        <f>$B$7</f>
        <v>ОТЧЕТНИ ДАННИ ПО ЕБК ЗА ИЗПЪЛНЕНИЕТО НА БЮДЖЕТА</v>
      </c>
      <c r="C600" s="1742"/>
      <c r="D600" s="174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5">
        <f>$F$9</f>
        <v>42124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осигрителен инститт - фонд "Гарантирани вземания на работници и служители"</v>
      </c>
      <c r="C605" s="1778"/>
      <c r="D605" s="1779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13" t="s">
        <v>1796</v>
      </c>
      <c r="D616" s="1714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19" t="s">
        <v>1799</v>
      </c>
      <c r="D619" s="171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46" t="s">
        <v>446</v>
      </c>
      <c r="D625" s="1746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17" t="s">
        <v>590</v>
      </c>
      <c r="D631" s="1718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19" t="s">
        <v>453</v>
      </c>
      <c r="D632" s="1719"/>
      <c r="E632" s="1585">
        <f aca="true" t="shared" si="116" ref="E632:J632">SUM(E633:E649)</f>
        <v>150000</v>
      </c>
      <c r="F632" s="526">
        <f t="shared" si="116"/>
        <v>72734</v>
      </c>
      <c r="G632" s="639">
        <f t="shared" si="116"/>
        <v>72734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72734</v>
      </c>
      <c r="G649" s="618">
        <v>72734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15" t="s">
        <v>86</v>
      </c>
      <c r="D650" s="1715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15" t="s">
        <v>638</v>
      </c>
      <c r="D654" s="1715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15" t="s">
        <v>472</v>
      </c>
      <c r="D660" s="1715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15" t="s">
        <v>474</v>
      </c>
      <c r="D663" s="1747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16" t="s">
        <v>475</v>
      </c>
      <c r="D664" s="1714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16" t="s">
        <v>476</v>
      </c>
      <c r="D665" s="1714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16" t="s">
        <v>477</v>
      </c>
      <c r="D666" s="1714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15" t="s">
        <v>478</v>
      </c>
      <c r="D667" s="1715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15" t="s">
        <v>491</v>
      </c>
      <c r="D681" s="1715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15" t="s">
        <v>492</v>
      </c>
      <c r="D682" s="1715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15" t="s">
        <v>493</v>
      </c>
      <c r="D683" s="1715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15" t="s">
        <v>494</v>
      </c>
      <c r="D684" s="1715"/>
      <c r="E684" s="1585">
        <f aca="true" t="shared" si="127" ref="E684:J684">SUM(E685:E690)</f>
        <v>1255200</v>
      </c>
      <c r="F684" s="526">
        <f t="shared" si="127"/>
        <v>-27130</v>
      </c>
      <c r="G684" s="639">
        <f t="shared" si="127"/>
        <v>-27130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-27130</v>
      </c>
      <c r="G690" s="618">
        <f>-23291-3839</f>
        <v>-27130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15" t="s">
        <v>501</v>
      </c>
      <c r="D691" s="1715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15" t="s">
        <v>505</v>
      </c>
      <c r="D695" s="1715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15" t="s">
        <v>568</v>
      </c>
      <c r="D696" s="1715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16" t="s">
        <v>506</v>
      </c>
      <c r="D697" s="1714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15" t="s">
        <v>90</v>
      </c>
      <c r="D698" s="1715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36" t="s">
        <v>507</v>
      </c>
      <c r="D701" s="1736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36" t="s">
        <v>508</v>
      </c>
      <c r="D702" s="1736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36" t="s">
        <v>1411</v>
      </c>
      <c r="D710" s="1736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36" t="s">
        <v>524</v>
      </c>
      <c r="D713" s="1736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15" t="s">
        <v>525</v>
      </c>
      <c r="D714" s="1715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37" t="s">
        <v>1079</v>
      </c>
      <c r="D719" s="1738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80" t="s">
        <v>534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45604</v>
      </c>
      <c r="G728" s="827">
        <f t="shared" si="137"/>
        <v>45604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41" t="str">
        <f>$B$7</f>
        <v>ОТЧЕТНИ ДАННИ ПО ЕБК ЗА ИЗПЪЛНЕНИЕТО НА БЮДЖЕТА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5">
        <f>$F$9</f>
        <v>42124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77" t="str">
        <f>$B$12</f>
        <v>Национален осигрителен инститт - фонд "Гарантирани вземания на работници и служители"</v>
      </c>
      <c r="C737" s="1778"/>
      <c r="D737" s="1779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48" t="s">
        <v>1504</v>
      </c>
      <c r="C765" s="1748"/>
      <c r="D765" s="1748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41" t="str">
        <f>$B$7</f>
        <v>ОТЧЕТНИ ДАННИ ПО ЕБК ЗА ИЗПЪЛНЕНИЕТО НА БЮДЖЕТА</v>
      </c>
      <c r="C769" s="1742"/>
      <c r="D769" s="174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43">
        <f>$B$9</f>
        <v>0</v>
      </c>
      <c r="C771" s="1744"/>
      <c r="D771" s="1745"/>
      <c r="E771" s="1137">
        <f>$E$9</f>
        <v>42005</v>
      </c>
      <c r="F771" s="1225">
        <f>$F$9</f>
        <v>42124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77" t="str">
        <f>$B$12</f>
        <v>Национален осигрителен инститт - фонд "Гарантирани вземания на работници и служители"</v>
      </c>
      <c r="C774" s="1778"/>
      <c r="D774" s="1779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13" t="s">
        <v>1796</v>
      </c>
      <c r="D785" s="1714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19" t="s">
        <v>1799</v>
      </c>
      <c r="D788" s="1719"/>
      <c r="E788" s="1608">
        <v>36800</v>
      </c>
      <c r="F788" s="524">
        <f>SUM(F789:F793)</f>
        <v>11200</v>
      </c>
      <c r="G788" s="639">
        <f>SUM(G789:G793)</f>
        <v>9323</v>
      </c>
      <c r="H788" s="640">
        <f>SUM(H789:H793)</f>
        <v>0</v>
      </c>
      <c r="I788" s="640">
        <f>SUM(I789:I793)</f>
        <v>0</v>
      </c>
      <c r="J788" s="641">
        <f>SUM(J789:J793)</f>
        <v>1877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11200</v>
      </c>
      <c r="G790" s="609">
        <v>9323</v>
      </c>
      <c r="H790" s="610"/>
      <c r="I790" s="610"/>
      <c r="J790" s="611">
        <v>1877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46" t="s">
        <v>446</v>
      </c>
      <c r="D794" s="1746"/>
      <c r="E794" s="1608">
        <f aca="true" t="shared" si="140" ref="E794:J794">SUM(E795:E799)</f>
        <v>236700</v>
      </c>
      <c r="F794" s="524">
        <f t="shared" si="140"/>
        <v>1248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1248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643</v>
      </c>
      <c r="G795" s="1565">
        <v>0</v>
      </c>
      <c r="H795" s="1566">
        <v>0</v>
      </c>
      <c r="I795" s="1566">
        <v>0</v>
      </c>
      <c r="J795" s="608">
        <v>643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408</v>
      </c>
      <c r="G797" s="1567">
        <v>0</v>
      </c>
      <c r="H797" s="1568">
        <v>0</v>
      </c>
      <c r="I797" s="1568">
        <v>0</v>
      </c>
      <c r="J797" s="611">
        <v>408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197</v>
      </c>
      <c r="G798" s="1567">
        <v>0</v>
      </c>
      <c r="H798" s="1568">
        <v>0</v>
      </c>
      <c r="I798" s="1568">
        <v>0</v>
      </c>
      <c r="J798" s="611">
        <v>197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17" t="s">
        <v>590</v>
      </c>
      <c r="D800" s="1718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19" t="s">
        <v>453</v>
      </c>
      <c r="D801" s="1719"/>
      <c r="E801" s="1585">
        <f aca="true" t="shared" si="142" ref="E801:J801">SUM(E802:E818)</f>
        <v>25200</v>
      </c>
      <c r="F801" s="526">
        <f t="shared" si="142"/>
        <v>1536</v>
      </c>
      <c r="G801" s="639">
        <f t="shared" si="142"/>
        <v>1115</v>
      </c>
      <c r="H801" s="640">
        <f t="shared" si="142"/>
        <v>0</v>
      </c>
      <c r="I801" s="640">
        <f t="shared" si="142"/>
        <v>421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312</v>
      </c>
      <c r="G808" s="615"/>
      <c r="H808" s="616"/>
      <c r="I808" s="616">
        <v>312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1115</v>
      </c>
      <c r="G815" s="803">
        <v>1115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109</v>
      </c>
      <c r="G818" s="618"/>
      <c r="H818" s="619"/>
      <c r="I818" s="619">
        <v>109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15" t="s">
        <v>86</v>
      </c>
      <c r="D819" s="1715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15" t="s">
        <v>638</v>
      </c>
      <c r="D823" s="1715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15" t="s">
        <v>472</v>
      </c>
      <c r="D829" s="1715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15" t="s">
        <v>474</v>
      </c>
      <c r="D832" s="1747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16" t="s">
        <v>475</v>
      </c>
      <c r="D833" s="1714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16" t="s">
        <v>476</v>
      </c>
      <c r="D834" s="1714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16" t="s">
        <v>477</v>
      </c>
      <c r="D835" s="1714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15" t="s">
        <v>478</v>
      </c>
      <c r="D836" s="1715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15" t="s">
        <v>491</v>
      </c>
      <c r="D850" s="1715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15" t="s">
        <v>492</v>
      </c>
      <c r="D851" s="1715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15" t="s">
        <v>493</v>
      </c>
      <c r="D852" s="1715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15" t="s">
        <v>494</v>
      </c>
      <c r="D853" s="1715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15" t="s">
        <v>501</v>
      </c>
      <c r="D860" s="1715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15" t="s">
        <v>505</v>
      </c>
      <c r="D864" s="1715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15" t="s">
        <v>568</v>
      </c>
      <c r="D865" s="1715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16" t="s">
        <v>506</v>
      </c>
      <c r="D866" s="1714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15" t="s">
        <v>90</v>
      </c>
      <c r="D867" s="1715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36" t="s">
        <v>507</v>
      </c>
      <c r="D870" s="1736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36" t="s">
        <v>508</v>
      </c>
      <c r="D871" s="1736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36" t="s">
        <v>1411</v>
      </c>
      <c r="D879" s="1736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36" t="s">
        <v>524</v>
      </c>
      <c r="D882" s="1736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15" t="s">
        <v>525</v>
      </c>
      <c r="D883" s="1715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37" t="s">
        <v>1079</v>
      </c>
      <c r="D888" s="1738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80" t="s">
        <v>534</v>
      </c>
      <c r="D893" s="1781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13984</v>
      </c>
      <c r="G897" s="827">
        <f t="shared" si="163"/>
        <v>10438</v>
      </c>
      <c r="H897" s="828">
        <f t="shared" si="163"/>
        <v>0</v>
      </c>
      <c r="I897" s="828">
        <f t="shared" si="163"/>
        <v>421</v>
      </c>
      <c r="J897" s="829">
        <f t="shared" si="163"/>
        <v>3125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41" t="str">
        <f>$B$7</f>
        <v>ОТЧЕТНИ ДАННИ ПО ЕБК ЗА ИЗПЪЛНЕНИЕТО НА БЮДЖЕТА</v>
      </c>
      <c r="C901" s="1742"/>
      <c r="D901" s="174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43">
        <f>$B$9</f>
        <v>0</v>
      </c>
      <c r="C903" s="1744"/>
      <c r="D903" s="1745"/>
      <c r="E903" s="1137">
        <f>$E$9</f>
        <v>42005</v>
      </c>
      <c r="F903" s="1225">
        <f>$F$9</f>
        <v>42124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77" t="str">
        <f>$B$12</f>
        <v>Национален осигрителен инститт - фонд "Гарантирани вземания на работници и служители"</v>
      </c>
      <c r="C906" s="1778"/>
      <c r="D906" s="1779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48" t="s">
        <v>1504</v>
      </c>
      <c r="C934" s="1748"/>
      <c r="D934" s="1748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B901:D901"/>
    <mergeCell ref="B903:D903"/>
    <mergeCell ref="B906:D906"/>
    <mergeCell ref="B934:D934"/>
    <mergeCell ref="C882:D882"/>
    <mergeCell ref="C883:D883"/>
    <mergeCell ref="C888:D888"/>
    <mergeCell ref="C893:D893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13" t="s">
        <v>1796</v>
      </c>
      <c r="K30" s="1714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19" t="s">
        <v>1799</v>
      </c>
      <c r="K33" s="171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46" t="s">
        <v>446</v>
      </c>
      <c r="K39" s="1746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17" t="s">
        <v>590</v>
      </c>
      <c r="K45" s="1718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19" t="s">
        <v>453</v>
      </c>
      <c r="K46" s="171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15" t="s">
        <v>86</v>
      </c>
      <c r="K64" s="1715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15" t="s">
        <v>638</v>
      </c>
      <c r="K68" s="1715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15" t="s">
        <v>472</v>
      </c>
      <c r="K74" s="1715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15" t="s">
        <v>474</v>
      </c>
      <c r="K77" s="1747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16" t="s">
        <v>475</v>
      </c>
      <c r="K78" s="1714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16" t="s">
        <v>476</v>
      </c>
      <c r="K79" s="1714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16" t="s">
        <v>477</v>
      </c>
      <c r="K80" s="1714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15" t="s">
        <v>478</v>
      </c>
      <c r="K81" s="1715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15" t="s">
        <v>491</v>
      </c>
      <c r="K95" s="1715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15" t="s">
        <v>492</v>
      </c>
      <c r="K96" s="1715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15" t="s">
        <v>493</v>
      </c>
      <c r="K97" s="1715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15" t="s">
        <v>494</v>
      </c>
      <c r="K98" s="1715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15" t="s">
        <v>501</v>
      </c>
      <c r="K105" s="1715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15" t="s">
        <v>505</v>
      </c>
      <c r="K109" s="1715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15" t="s">
        <v>568</v>
      </c>
      <c r="K110" s="1715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16" t="s">
        <v>506</v>
      </c>
      <c r="K111" s="1714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15" t="s">
        <v>90</v>
      </c>
      <c r="K112" s="1715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6" t="s">
        <v>507</v>
      </c>
      <c r="K115" s="1736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6" t="s">
        <v>508</v>
      </c>
      <c r="K116" s="1736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6" t="s">
        <v>1411</v>
      </c>
      <c r="K124" s="1736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6" t="s">
        <v>524</v>
      </c>
      <c r="K127" s="1736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15" t="s">
        <v>525</v>
      </c>
      <c r="K128" s="1715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7" t="s">
        <v>1079</v>
      </c>
      <c r="K133" s="1738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534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8" t="s">
        <v>1504</v>
      </c>
      <c r="J179" s="1748"/>
      <c r="K179" s="1748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2015-01-16T09:11:50Z</cp:lastPrinted>
  <dcterms:created xsi:type="dcterms:W3CDTF">1997-12-10T11:54:07Z</dcterms:created>
  <dcterms:modified xsi:type="dcterms:W3CDTF">2015-05-11T13:00:39Z</dcterms:modified>
  <cp:category/>
  <cp:version/>
  <cp:contentType/>
  <cp:contentStatus/>
</cp:coreProperties>
</file>