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<sst xmlns="http://schemas.openxmlformats.org/spreadsheetml/2006/main" count="673" uniqueCount="458">
  <si>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</si>
  <si>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</si>
  <si>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</si>
  <si>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</si>
  <si>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</si>
  <si>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</si>
  <si>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</si>
  <si>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</si>
  <si>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</si>
  <si>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</si>
  <si>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</si>
  <si>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</si>
  <si>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</si>
  <si>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</si>
  <si>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</si>
  <si>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</si>
  <si>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</si>
  <si>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</si>
  <si>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</si>
  <si>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</si>
  <si>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</si>
  <si>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</si>
  <si>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</si>
  <si>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</si>
  <si>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</si>
  <si>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</si>
  <si>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</si>
  <si>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</si>
  <si>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</si>
  <si>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</si>
  <si>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</si>
  <si>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</si>
  <si>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</si>
  <si>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</si>
  <si>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</si>
  <si>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</si>
  <si>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</si>
  <si>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</si>
  <si>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</si>
  <si>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</si>
  <si>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</si>
  <si>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</si>
  <si>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</si>
  <si>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</si>
  <si>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</si>
  <si>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</si>
  <si>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</si>
  <si>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</si>
  <si>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</si>
  <si>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</si>
  <si>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</si>
  <si>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</si>
  <si>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</si>
  <si>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</si>
  <si>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</si>
  <si>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</si>
  <si>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</si>
  <si>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</si>
  <si>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</si>
  <si>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</si>
  <si>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</si>
  <si>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</si>
  <si>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</si>
  <si>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</si>
  <si>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</si>
  <si>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</si>
  <si>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</si>
  <si>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</si>
  <si>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</si>
  <si>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</si>
  <si>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</si>
  <si>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</si>
  <si>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</si>
  <si>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</si>
  <si>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</si>
  <si>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</si>
  <si>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</si>
  <si>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</si>
  <si>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</si>
  <si>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</si>
  <si>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</si>
  <si>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</si>
  <si>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</si>
  <si>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</si>
  <si>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</si>
  <si>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</si>
  <si>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</si>
  <si>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</si>
  <si>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</si>
  <si>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</si>
  <si>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</si>
  <si>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</si>
  <si>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</si>
  <si>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</si>
  <si>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</si>
  <si>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</si>
  <si>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</si>
  <si>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</si>
  <si>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</si>
  <si>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</si>
  <si>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</si>
  <si>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</si>
  <si>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</si>
  <si>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</si>
  <si>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</si>
  <si>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</si>
  <si>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</si>
  <si>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</si>
  <si>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</si>
  <si>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</si>
  <si>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</si>
  <si>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</si>
  <si>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</si>
  <si>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</si>
  <si>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</si>
  <si>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</si>
  <si>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</si>
  <si>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</si>
  <si>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</si>
  <si>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</si>
  <si>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</si>
  <si>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</si>
  <si>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</si>
  <si>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</si>
  <si>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</si>
  <si>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</si>
  <si>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</si>
  <si>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</si>
  <si>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</si>
  <si>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</si>
  <si>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</si>
  <si>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</si>
  <si>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</si>
  <si>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</si>
  <si>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</si>
  <si>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</si>
  <si>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</si>
  <si>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</si>
  <si>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</si>
  <si>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</si>
  <si>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</si>
  <si>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</si>
  <si>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</si>
  <si>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</si>
  <si>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</si>
  <si>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</si>
  <si>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</si>
  <si>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</si>
  <si>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</si>
  <si>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</si>
  <si>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</si>
  <si>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</si>
  <si>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</si>
  <si>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</si>
  <si>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</si>
  <si>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</si>
  <si>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</si>
  <si>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</si>
  <si>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</si>
  <si>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</si>
  <si>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</si>
  <si>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</si>
  <si>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</si>
  <si>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</si>
  <si>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</si>
  <si>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</si>
  <si>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</si>
  <si>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</si>
  <si>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</si>
  <si>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</si>
  <si>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</si>
  <si>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</si>
  <si>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</si>
  <si>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</si>
  <si>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</si>
  <si>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</si>
  <si>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</si>
  <si>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</si>
  <si>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</si>
  <si>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</si>
  <si>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</si>
  <si>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</si>
  <si>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</si>
  <si>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</si>
  <si>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</si>
  <si>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</si>
  <si>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</si>
  <si>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</si>
  <si>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</si>
  <si>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</si>
  <si>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</si>
  <si>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</si>
  <si>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</si>
  <si>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</si>
  <si>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</si>
  <si>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</si>
  <si>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</si>
  <si>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</si>
  <si>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</si>
  <si>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</si>
  <si>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</si>
  <si>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</si>
  <si>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</si>
  <si>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</si>
  <si>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</si>
  <si>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</si>
  <si>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</si>
  <si>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</si>
  <si>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</si>
  <si>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</si>
  <si>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</si>
  <si>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</si>
  <si>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</si>
  <si>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</si>
  <si>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</si>
  <si>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</si>
  <si>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</si>
  <si>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</si>
  <si>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</si>
  <si>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</si>
  <si>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</si>
  <si>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</si>
  <si>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</si>
  <si>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</si>
  <si>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</si>
  <si>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</si>
  <si>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</si>
  <si>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</si>
  <si>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</si>
  <si>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</si>
  <si>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</si>
  <si>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</si>
  <si>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</si>
  <si>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</si>
  <si>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</si>
  <si>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</si>
  <si>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</si>
  <si>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</si>
  <si>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</si>
  <si>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</si>
  <si>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</si>
  <si>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</si>
  <si>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</si>
  <si>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</si>
  <si>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</si>
  <si>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</si>
  <si>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</si>
  <si>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</si>
  <si>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</si>
  <si>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</si>
  <si>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</si>
  <si>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</si>
  <si>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</si>
  <si>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</si>
  <si>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</si>
  <si>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</si>
  <si>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</si>
  <si>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</si>
  <si>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</si>
  <si>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</si>
  <si>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</si>
  <si>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</si>
  <si>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</si>
  <si>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</si>
  <si>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</si>
  <si>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</si>
  <si>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</si>
  <si>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</si>
  <si>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</si>
  <si>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</si>
  <si>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</si>
  <si>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</si>
  <si>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</si>
  <si>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</si>
  <si>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</si>
  <si>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</si>
  <si>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</si>
  <si>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</si>
  <si>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</si>
  <si>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</si>
  <si>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</si>
  <si>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</si>
  <si>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</si>
  <si>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</si>
  <si>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</si>
  <si>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</si>
  <si>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</si>
  <si>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</si>
  <si>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</si>
  <si>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</si>
  <si>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</si>
  <si>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</si>
  <si>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</si>
  <si>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</si>
  <si>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</si>
  <si>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</si>
  <si>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</si>
  <si>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</si>
  <si>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</si>
  <si>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</si>
  <si>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</si>
  <si>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</si>
  <si>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</si>
  <si>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</si>
  <si>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</si>
  <si>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</si>
  <si>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</si>
  <si>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</si>
  <si>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</si>
  <si>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</si>
  <si>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</si>
  <si>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</si>
  <si>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</si>
  <si>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</si>
  <si>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</si>
  <si>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</si>
  <si>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</si>
  <si>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</si>
  <si>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</si>
  <si>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</si>
  <si>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</si>
  <si>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</si>
  <si>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</si>
  <si>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</si>
  <si>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</si>
  <si>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</si>
  <si>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</si>
  <si>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</si>
  <si>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</si>
  <si>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</si>
  <si>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</si>
  <si>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</si>
  <si>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</si>
  <si>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</si>
  <si>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</si>
  <si>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</si>
  <si>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</si>
  <si>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</si>
  <si>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</si>
  <si>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</si>
  <si>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</si>
  <si>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</si>
  <si>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</si>
  <si>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</si>
  <si>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</si>
  <si>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</si>
  <si>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</si>
  <si>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</si>
  <si>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</si>
  <si>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</si>
  <si>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</si>
  <si>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</si>
  <si>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</si>
  <si>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</si>
  <si>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</si>
  <si>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</si>
  <si>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</si>
  <si>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</si>
  <si>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</si>
  <si>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</si>
  <si>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</si>
  <si>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</si>
  <si>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</si>
  <si>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</si>
  <si>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</si>
  <si>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</si>
  <si>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</si>
  <si>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</si>
  <si>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</si>
  <si>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</si>
  <si>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</si>
  <si>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</si>
  <si>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</si>
  <si>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</si>
  <si>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</si>
  <si>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</si>
  <si>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</si>
  <si>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</si>
  <si>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</si>
  <si>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</si>
  <si>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</si>
  <si>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</si>
  <si>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</si>
  <si>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</si>
  <si>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</si>
  <si>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</si>
  <si>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</si>
  <si>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</si>
  <si>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</si>
  <si>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</si>
  <si>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</si>
  <si>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</si>
  <si>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</si>
  <si>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</si>
  <si>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</si>
  <si>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</si>
  <si>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</si>
  <si>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</si>
  <si>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</si>
  <si>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</si>
  <si>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</si>
  <si>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</si>
  <si>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</si>
  <si>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</si>
  <si>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</si>
  <si>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</si>
  <si>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</si>
  <si>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</si>
  <si>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</si>
  <si>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</si>
  <si>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</si>
  <si>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</si>
  <si>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</si>
  <si>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</si>
  <si>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</si>
  <si>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</si>
  <si>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</si>
  <si>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</si>
  <si>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</si>
  <si>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</si>
  <si>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</si>
  <si>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</si>
  <si>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</si>
  <si>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</si>
  <si>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</si>
  <si>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</si>
  <si>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</si>
  <si>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</si>
  <si>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</si>
  <si>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</si>
  <si>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</si>
  <si>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</si>
  <si>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</si>
  <si>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</si>
  <si>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</si>
  <si>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</si>
  <si>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</si>
  <si>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</si>
  <si>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</si>
  <si>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</si>
  <si>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</si>
  <si>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</si>
  <si>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</si>
  <si>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</si>
  <si>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</si>
  <si>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</si>
  <si>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</si>
  <si>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</si>
  <si>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</si>
  <si>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</si>
  <si>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</si>
  <si>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</si>
  <si>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</si>
  <si>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</si>
  <si>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</si>
  <si>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НАЦИОНАЛЕН ОСИГУРИТЕЛЕН ИНСТИТУТ</t>
  </si>
  <si>
    <t>Димитър Недялков</t>
  </si>
  <si>
    <t>Весела Караиванова - Начева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</si>
</sst>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i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4" fontId="152" fillId="32" borderId="0" xfId="65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2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1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3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4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2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5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6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4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0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0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57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2" fillId="43" borderId="53" xfId="65" applyNumberFormat="1" applyFont="1" applyFill="1" applyBorder="1" applyAlignment="1" applyProtection="1">
      <alignment/>
      <protection/>
    </xf>
    <xf numFmtId="38" fontId="22" fillId="43" borderId="54" xfId="65" applyNumberFormat="1" applyFont="1" applyFill="1" applyBorder="1" applyAlignment="1" applyProtection="1">
      <alignment/>
      <protection/>
    </xf>
    <xf numFmtId="38" fontId="22" fillId="43" borderId="47" xfId="65" applyNumberFormat="1" applyFont="1" applyFill="1" applyBorder="1" applyAlignment="1" applyProtection="1">
      <alignment/>
      <protection/>
    </xf>
    <xf numFmtId="38" fontId="22" fillId="43" borderId="48" xfId="65" applyNumberFormat="1" applyFont="1" applyFill="1" applyBorder="1" applyAlignment="1" applyProtection="1">
      <alignment/>
      <protection/>
    </xf>
    <xf numFmtId="38" fontId="22" fillId="43" borderId="49" xfId="65" applyNumberFormat="1" applyFont="1" applyFill="1" applyBorder="1" applyAlignment="1" applyProtection="1">
      <alignment/>
      <protection/>
    </xf>
    <xf numFmtId="38" fontId="22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2" fillId="43" borderId="43" xfId="65" applyNumberFormat="1" applyFont="1" applyFill="1" applyBorder="1" applyAlignment="1" applyProtection="1">
      <alignment/>
      <protection/>
    </xf>
    <xf numFmtId="38" fontId="22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58" fillId="33" borderId="27" xfId="0" applyNumberFormat="1" applyFont="1" applyFill="1" applyBorder="1" applyAlignment="1" applyProtection="1">
      <alignment horizontal="center"/>
      <protection locked="0"/>
    </xf>
    <xf numFmtId="183" fontId="158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2" fillId="43" borderId="51" xfId="65" applyNumberFormat="1" applyFont="1" applyFill="1" applyBorder="1" applyAlignment="1" applyProtection="1">
      <alignment/>
      <protection/>
    </xf>
    <xf numFmtId="38" fontId="22" fillId="43" borderId="59" xfId="65" applyNumberFormat="1" applyFont="1" applyFill="1" applyBorder="1" applyAlignment="1" applyProtection="1">
      <alignment/>
      <protection/>
    </xf>
    <xf numFmtId="38" fontId="22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2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59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0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0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0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0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0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0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0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0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0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2" fillId="43" borderId="42" xfId="65" applyNumberFormat="1" applyFont="1" applyFill="1" applyBorder="1" applyAlignment="1" applyProtection="1">
      <alignment horizontal="center"/>
      <protection/>
    </xf>
    <xf numFmtId="38" fontId="22" fillId="43" borderId="43" xfId="65" applyNumberFormat="1" applyFont="1" applyFill="1" applyBorder="1" applyAlignment="1" applyProtection="1">
      <alignment horizontal="center"/>
      <protection/>
    </xf>
    <xf numFmtId="38" fontId="22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1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2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2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5" fillId="39" borderId="102" xfId="0" applyNumberFormat="1" applyFont="1" applyFill="1" applyBorder="1" applyAlignment="1" applyProtection="1" quotePrefix="1">
      <alignment horizontal="center"/>
      <protection/>
    </xf>
    <xf numFmtId="191" fontId="161" fillId="41" borderId="102" xfId="0" applyNumberFormat="1" applyFont="1" applyFill="1" applyBorder="1" applyAlignment="1" applyProtection="1" quotePrefix="1">
      <alignment horizontal="center"/>
      <protection/>
    </xf>
    <xf numFmtId="191" fontId="162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3" fillId="38" borderId="104" xfId="0" applyNumberFormat="1" applyFont="1" applyFill="1" applyBorder="1" applyAlignment="1" applyProtection="1">
      <alignment horizontal="center"/>
      <protection/>
    </xf>
    <xf numFmtId="182" fontId="163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1" fillId="33" borderId="56" xfId="0" applyNumberFormat="1" applyFont="1" applyFill="1" applyBorder="1" applyAlignment="1" applyProtection="1">
      <alignment/>
      <protection/>
    </xf>
    <xf numFmtId="0" fontId="51" fillId="33" borderId="56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0" fillId="43" borderId="108" xfId="0" applyNumberFormat="1" applyFont="1" applyFill="1" applyBorder="1" applyAlignment="1" applyProtection="1">
      <alignment/>
      <protection/>
    </xf>
    <xf numFmtId="184" fontId="30" fillId="43" borderId="92" xfId="0" applyNumberFormat="1" applyFont="1" applyFill="1" applyBorder="1" applyAlignment="1" applyProtection="1">
      <alignment/>
      <protection/>
    </xf>
    <xf numFmtId="184" fontId="30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0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65" fillId="48" borderId="0" xfId="61" applyFont="1" applyFill="1" applyBorder="1" applyAlignment="1" applyProtection="1">
      <alignment horizontal="center"/>
      <protection/>
    </xf>
    <xf numFmtId="174" fontId="164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6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6" fillId="35" borderId="0" xfId="64" applyFont="1" applyFill="1" applyBorder="1" applyAlignment="1" applyProtection="1">
      <alignment/>
      <protection/>
    </xf>
    <xf numFmtId="0" fontId="165" fillId="33" borderId="0" xfId="61" applyFont="1" applyFill="1" applyBorder="1" applyAlignment="1" applyProtection="1">
      <alignment horizontal="center"/>
      <protection/>
    </xf>
    <xf numFmtId="172" fontId="55" fillId="50" borderId="27" xfId="64" applyNumberFormat="1" applyFont="1" applyFill="1" applyBorder="1" applyAlignment="1" applyProtection="1">
      <alignment horizontal="center" vertical="center"/>
      <protection locked="0"/>
    </xf>
    <xf numFmtId="174" fontId="150" fillId="32" borderId="0" xfId="65" applyNumberFormat="1" applyFont="1" applyFill="1" applyAlignment="1" applyProtection="1">
      <alignment/>
      <protection/>
    </xf>
    <xf numFmtId="0" fontId="152" fillId="35" borderId="0" xfId="64" applyFont="1" applyFill="1" applyBorder="1" applyProtection="1">
      <alignment/>
      <protection/>
    </xf>
    <xf numFmtId="0" fontId="167" fillId="35" borderId="0" xfId="64" applyFont="1" applyFill="1" applyBorder="1" applyProtection="1">
      <alignment/>
      <protection/>
    </xf>
    <xf numFmtId="0" fontId="167" fillId="35" borderId="0" xfId="64" applyFont="1" applyFill="1" applyProtection="1">
      <alignment/>
      <protection/>
    </xf>
    <xf numFmtId="180" fontId="168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69" fillId="33" borderId="27" xfId="64" applyNumberFormat="1" applyFont="1" applyFill="1" applyBorder="1" applyAlignment="1" applyProtection="1">
      <alignment horizontal="center" vertical="center"/>
      <protection/>
    </xf>
    <xf numFmtId="172" fontId="170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1" fillId="33" borderId="71" xfId="0" applyNumberFormat="1" applyFont="1" applyFill="1" applyBorder="1" applyAlignment="1" applyProtection="1" quotePrefix="1">
      <alignment/>
      <protection/>
    </xf>
    <xf numFmtId="174" fontId="172" fillId="33" borderId="71" xfId="0" applyNumberFormat="1" applyFont="1" applyFill="1" applyBorder="1" applyAlignment="1" applyProtection="1" quotePrefix="1">
      <alignment/>
      <protection/>
    </xf>
    <xf numFmtId="174" fontId="171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1" fillId="33" borderId="116" xfId="0" applyNumberFormat="1" applyFont="1" applyFill="1" applyBorder="1" applyAlignment="1" applyProtection="1" quotePrefix="1">
      <alignment/>
      <protection/>
    </xf>
    <xf numFmtId="174" fontId="171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1" fillId="32" borderId="116" xfId="0" applyNumberFormat="1" applyFont="1" applyFill="1" applyBorder="1" applyAlignment="1" applyProtection="1" quotePrefix="1">
      <alignment/>
      <protection/>
    </xf>
    <xf numFmtId="174" fontId="172" fillId="32" borderId="32" xfId="0" applyNumberFormat="1" applyFont="1" applyFill="1" applyBorder="1" applyAlignment="1" applyProtection="1" quotePrefix="1">
      <alignment/>
      <protection/>
    </xf>
    <xf numFmtId="174" fontId="171" fillId="33" borderId="86" xfId="0" applyNumberFormat="1" applyFont="1" applyFill="1" applyBorder="1" applyAlignment="1" applyProtection="1" quotePrefix="1">
      <alignment/>
      <protection/>
    </xf>
    <xf numFmtId="174" fontId="172" fillId="33" borderId="87" xfId="0" applyNumberFormat="1" applyFont="1" applyFill="1" applyBorder="1" applyAlignment="1" applyProtection="1" quotePrefix="1">
      <alignment/>
      <protection/>
    </xf>
    <xf numFmtId="174" fontId="172" fillId="33" borderId="32" xfId="0" applyNumberFormat="1" applyFont="1" applyFill="1" applyBorder="1" applyAlignment="1" applyProtection="1" quotePrefix="1">
      <alignment/>
      <protection/>
    </xf>
    <xf numFmtId="0" fontId="31" fillId="33" borderId="117" xfId="64" applyFont="1" applyFill="1" applyBorder="1" applyProtection="1">
      <alignment/>
      <protection/>
    </xf>
    <xf numFmtId="0" fontId="31" fillId="33" borderId="43" xfId="64" applyFont="1" applyFill="1" applyBorder="1" applyProtection="1">
      <alignment/>
      <protection/>
    </xf>
    <xf numFmtId="0" fontId="31" fillId="33" borderId="29" xfId="64" applyFont="1" applyFill="1" applyBorder="1" applyProtection="1">
      <alignment/>
      <protection/>
    </xf>
    <xf numFmtId="182" fontId="35" fillId="51" borderId="118" xfId="0" applyNumberFormat="1" applyFont="1" applyFill="1" applyBorder="1" applyAlignment="1" applyProtection="1">
      <alignment horizontal="center"/>
      <protection/>
    </xf>
    <xf numFmtId="182" fontId="36" fillId="42" borderId="118" xfId="0" applyNumberFormat="1" applyFont="1" applyFill="1" applyBorder="1" applyAlignment="1" applyProtection="1">
      <alignment horizontal="center"/>
      <protection/>
    </xf>
    <xf numFmtId="182" fontId="173" fillId="51" borderId="118" xfId="0" applyNumberFormat="1" applyFont="1" applyFill="1" applyBorder="1" applyAlignment="1" applyProtection="1">
      <alignment horizontal="center"/>
      <protection/>
    </xf>
    <xf numFmtId="182" fontId="174" fillId="42" borderId="118" xfId="0" applyNumberFormat="1" applyFont="1" applyFill="1" applyBorder="1" applyAlignment="1" applyProtection="1">
      <alignment horizontal="center"/>
      <protection/>
    </xf>
    <xf numFmtId="182" fontId="35" fillId="52" borderId="118" xfId="0" applyNumberFormat="1" applyFont="1" applyFill="1" applyBorder="1" applyAlignment="1" applyProtection="1">
      <alignment horizontal="center"/>
      <protection/>
    </xf>
    <xf numFmtId="182" fontId="36" fillId="52" borderId="118" xfId="0" applyNumberFormat="1" applyFont="1" applyFill="1" applyBorder="1" applyAlignment="1" applyProtection="1">
      <alignment horizontal="center"/>
      <protection/>
    </xf>
    <xf numFmtId="182" fontId="175" fillId="52" borderId="118" xfId="0" applyNumberFormat="1" applyFont="1" applyFill="1" applyBorder="1" applyAlignment="1" applyProtection="1">
      <alignment horizontal="center"/>
      <protection/>
    </xf>
    <xf numFmtId="182" fontId="174" fillId="52" borderId="118" xfId="0" applyNumberFormat="1" applyFont="1" applyFill="1" applyBorder="1" applyAlignment="1" applyProtection="1">
      <alignment horizontal="center"/>
      <protection/>
    </xf>
    <xf numFmtId="182" fontId="35" fillId="40" borderId="118" xfId="0" applyNumberFormat="1" applyFont="1" applyFill="1" applyBorder="1" applyAlignment="1" applyProtection="1">
      <alignment horizontal="center"/>
      <protection/>
    </xf>
    <xf numFmtId="182" fontId="36" fillId="40" borderId="118" xfId="0" applyNumberFormat="1" applyFont="1" applyFill="1" applyBorder="1" applyAlignment="1" applyProtection="1">
      <alignment horizontal="center"/>
      <protection/>
    </xf>
    <xf numFmtId="182" fontId="176" fillId="40" borderId="118" xfId="0" applyNumberFormat="1" applyFont="1" applyFill="1" applyBorder="1" applyAlignment="1" applyProtection="1">
      <alignment horizontal="center"/>
      <protection/>
    </xf>
    <xf numFmtId="182" fontId="177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3" fillId="38" borderId="119" xfId="0" applyNumberFormat="1" applyFont="1" applyFill="1" applyBorder="1" applyAlignment="1" applyProtection="1">
      <alignment horizontal="center"/>
      <protection/>
    </xf>
    <xf numFmtId="182" fontId="163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0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0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78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0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0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0" fillId="43" borderId="10" xfId="0" applyNumberFormat="1" applyFont="1" applyFill="1" applyBorder="1" applyAlignment="1" applyProtection="1">
      <alignment/>
      <protection locked="0"/>
    </xf>
    <xf numFmtId="174" fontId="164" fillId="32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65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2" fillId="38" borderId="0" xfId="57" applyFont="1" applyFill="1" applyBorder="1" quotePrefix="1">
      <alignment/>
      <protection/>
    </xf>
    <xf numFmtId="195" fontId="22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7" fontId="22" fillId="32" borderId="69" xfId="58" applyNumberFormat="1" applyFont="1" applyFill="1" applyBorder="1" applyAlignment="1">
      <alignment/>
      <protection/>
    </xf>
    <xf numFmtId="197" fontId="22" fillId="32" borderId="18" xfId="58" applyNumberFormat="1" applyFont="1" applyFill="1" applyBorder="1" applyAlignment="1">
      <alignment/>
      <protection/>
    </xf>
    <xf numFmtId="197" fontId="22" fillId="32" borderId="21" xfId="58" applyNumberFormat="1" applyFont="1" applyFill="1" applyBorder="1" applyAlignment="1">
      <alignment/>
      <protection/>
    </xf>
    <xf numFmtId="197" fontId="22" fillId="45" borderId="69" xfId="58" applyNumberFormat="1" applyFont="1" applyFill="1" applyBorder="1" applyAlignment="1">
      <alignment/>
      <protection/>
    </xf>
    <xf numFmtId="197" fontId="22" fillId="45" borderId="18" xfId="58" applyNumberFormat="1" applyFont="1" applyFill="1" applyBorder="1" applyAlignment="1">
      <alignment/>
      <protection/>
    </xf>
    <xf numFmtId="197" fontId="22" fillId="45" borderId="21" xfId="58" applyNumberFormat="1" applyFont="1" applyFill="1" applyBorder="1" applyAlignment="1">
      <alignment/>
      <protection/>
    </xf>
    <xf numFmtId="201" fontId="22" fillId="33" borderId="0" xfId="57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79" fillId="39" borderId="27" xfId="0" applyNumberFormat="1" applyFont="1" applyFill="1" applyBorder="1" applyAlignment="1" applyProtection="1">
      <alignment horizontal="center"/>
      <protection/>
    </xf>
    <xf numFmtId="180" fontId="180" fillId="39" borderId="27" xfId="0" applyNumberFormat="1" applyFont="1" applyFill="1" applyBorder="1" applyAlignment="1" applyProtection="1">
      <alignment horizontal="center"/>
      <protection/>
    </xf>
    <xf numFmtId="191" fontId="155" fillId="39" borderId="27" xfId="0" applyNumberFormat="1" applyFont="1" applyFill="1" applyBorder="1" applyAlignment="1" applyProtection="1" quotePrefix="1">
      <alignment horizontal="center"/>
      <protection/>
    </xf>
    <xf numFmtId="179" fontId="156" fillId="41" borderId="27" xfId="0" applyNumberFormat="1" applyFont="1" applyFill="1" applyBorder="1" applyAlignment="1" applyProtection="1" quotePrefix="1">
      <alignment horizontal="center"/>
      <protection/>
    </xf>
    <xf numFmtId="191" fontId="161" fillId="41" borderId="27" xfId="0" applyNumberFormat="1" applyFont="1" applyFill="1" applyBorder="1" applyAlignment="1" applyProtection="1" quotePrefix="1">
      <alignment horizontal="center"/>
      <protection/>
    </xf>
    <xf numFmtId="179" fontId="161" fillId="41" borderId="27" xfId="0" applyNumberFormat="1" applyFont="1" applyFill="1" applyBorder="1" applyAlignment="1" applyProtection="1" quotePrefix="1">
      <alignment horizontal="center"/>
      <protection/>
    </xf>
    <xf numFmtId="179" fontId="168" fillId="49" borderId="27" xfId="0" applyNumberFormat="1" applyFont="1" applyFill="1" applyBorder="1" applyAlignment="1" applyProtection="1" quotePrefix="1">
      <alignment horizontal="center"/>
      <protection/>
    </xf>
    <xf numFmtId="191" fontId="162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1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0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2" fillId="33" borderId="0" xfId="58" applyNumberFormat="1" applyFont="1" applyFill="1" applyBorder="1" applyAlignment="1">
      <alignment/>
      <protection/>
    </xf>
    <xf numFmtId="177" fontId="22" fillId="33" borderId="0" xfId="57" applyNumberFormat="1" applyFont="1" applyFill="1" applyBorder="1" applyAlignment="1">
      <alignment/>
      <protection/>
    </xf>
    <xf numFmtId="179" fontId="22" fillId="33" borderId="0" xfId="57" applyNumberFormat="1" applyFont="1" applyFill="1" applyBorder="1" applyAlignment="1">
      <alignment/>
      <protection/>
    </xf>
    <xf numFmtId="195" fontId="18" fillId="54" borderId="19" xfId="58" applyNumberFormat="1" applyFont="1" applyFill="1" applyBorder="1" applyAlignment="1">
      <alignment/>
      <protection/>
    </xf>
    <xf numFmtId="195" fontId="18" fillId="54" borderId="69" xfId="58" applyNumberFormat="1" applyFont="1" applyFill="1" applyBorder="1" applyAlignment="1">
      <alignment/>
      <protection/>
    </xf>
    <xf numFmtId="195" fontId="18" fillId="54" borderId="20" xfId="58" applyNumberFormat="1" applyFont="1" applyFill="1" applyBorder="1" applyAlignment="1">
      <alignment/>
      <protection/>
    </xf>
    <xf numFmtId="195" fontId="18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2" fillId="39" borderId="102" xfId="0" applyNumberFormat="1" applyFont="1" applyFill="1" applyBorder="1" applyAlignment="1" applyProtection="1" quotePrefix="1">
      <alignment horizontal="center"/>
      <protection/>
    </xf>
    <xf numFmtId="211" fontId="156" fillId="41" borderId="102" xfId="0" applyNumberFormat="1" applyFont="1" applyFill="1" applyBorder="1" applyAlignment="1" applyProtection="1" quotePrefix="1">
      <alignment horizontal="center"/>
      <protection/>
    </xf>
    <xf numFmtId="211" fontId="168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3" fillId="32" borderId="45" xfId="0" applyNumberFormat="1" applyFont="1" applyFill="1" applyBorder="1" applyAlignment="1" applyProtection="1">
      <alignment horizontal="center"/>
      <protection locked="0"/>
    </xf>
    <xf numFmtId="211" fontId="182" fillId="39" borderId="27" xfId="0" applyNumberFormat="1" applyFont="1" applyFill="1" applyBorder="1" applyAlignment="1" applyProtection="1">
      <alignment horizontal="center"/>
      <protection/>
    </xf>
    <xf numFmtId="211" fontId="156" fillId="41" borderId="27" xfId="0" applyNumberFormat="1" applyFont="1" applyFill="1" applyBorder="1" applyAlignment="1" applyProtection="1" quotePrefix="1">
      <alignment horizontal="center"/>
      <protection/>
    </xf>
    <xf numFmtId="211" fontId="168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4" fillId="33" borderId="45" xfId="0" applyNumberFormat="1" applyFont="1" applyFill="1" applyBorder="1" applyAlignment="1" applyProtection="1">
      <alignment horizontal="center"/>
      <protection/>
    </xf>
    <xf numFmtId="200" fontId="22" fillId="33" borderId="0" xfId="57" applyNumberFormat="1" applyFont="1" applyFill="1" applyBorder="1" applyAlignment="1">
      <alignment horizontal="center"/>
      <protection/>
    </xf>
    <xf numFmtId="179" fontId="22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6" fontId="22" fillId="32" borderId="0" xfId="57" applyNumberFormat="1" applyFont="1" applyFill="1" applyBorder="1" applyAlignment="1">
      <alignment horizontal="left"/>
      <protection/>
    </xf>
    <xf numFmtId="176" fontId="24" fillId="45" borderId="0" xfId="57" applyNumberFormat="1" applyFont="1" applyFill="1" applyBorder="1" applyAlignment="1">
      <alignment horizontal="center"/>
      <protection/>
    </xf>
    <xf numFmtId="179" fontId="24" fillId="45" borderId="0" xfId="57" applyNumberFormat="1" applyFont="1" applyFill="1" applyBorder="1" applyAlignment="1">
      <alignment horizontal="center"/>
      <protection/>
    </xf>
    <xf numFmtId="176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2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78" fontId="18" fillId="32" borderId="69" xfId="57" applyNumberFormat="1" applyFont="1" applyFill="1" applyBorder="1" applyAlignment="1">
      <alignment horizontal="center"/>
      <protection/>
    </xf>
    <xf numFmtId="178" fontId="18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7" fontId="67" fillId="33" borderId="0" xfId="57" applyNumberFormat="1" applyFont="1" applyFill="1" applyBorder="1" applyAlignment="1">
      <alignment/>
      <protection/>
    </xf>
    <xf numFmtId="178" fontId="67" fillId="38" borderId="0" xfId="57" applyNumberFormat="1" applyFont="1" applyFill="1" applyBorder="1" applyAlignment="1">
      <alignment/>
      <protection/>
    </xf>
    <xf numFmtId="210" fontId="67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67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67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67" fillId="32" borderId="20" xfId="57" applyNumberFormat="1" applyFont="1" applyFill="1" applyBorder="1">
      <alignment/>
      <protection/>
    </xf>
    <xf numFmtId="176" fontId="67" fillId="32" borderId="20" xfId="57" applyNumberFormat="1" applyFont="1" applyFill="1" applyBorder="1" applyAlignment="1">
      <alignment horizontal="left"/>
      <protection/>
    </xf>
    <xf numFmtId="208" fontId="185" fillId="55" borderId="0" xfId="63" applyNumberFormat="1" applyFont="1" applyFill="1" applyBorder="1" applyAlignment="1">
      <alignment horizontal="center"/>
      <protection/>
    </xf>
    <xf numFmtId="0" fontId="186" fillId="55" borderId="0" xfId="63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center"/>
      <protection/>
    </xf>
    <xf numFmtId="210" fontId="22" fillId="33" borderId="0" xfId="58" applyNumberFormat="1" applyFont="1" applyFill="1" applyBorder="1" applyAlignment="1">
      <alignment horizontal="left"/>
      <protection/>
    </xf>
    <xf numFmtId="179" fontId="22" fillId="32" borderId="0" xfId="57" applyNumberFormat="1" applyFont="1" applyFill="1" applyBorder="1" applyAlignment="1">
      <alignment horizontal="center"/>
      <protection/>
    </xf>
    <xf numFmtId="177" fontId="67" fillId="33" borderId="0" xfId="57" applyNumberFormat="1" applyFont="1" applyFill="1" applyBorder="1" applyAlignment="1">
      <alignment horizontal="center"/>
      <protection/>
    </xf>
    <xf numFmtId="176" fontId="22" fillId="32" borderId="0" xfId="57" applyNumberFormat="1" applyFont="1" applyFill="1" applyBorder="1" applyAlignment="1">
      <alignment horizontal="center"/>
      <protection/>
    </xf>
    <xf numFmtId="178" fontId="67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67" fillId="38" borderId="0" xfId="57" applyNumberFormat="1" applyFont="1" applyFill="1" applyBorder="1" applyAlignment="1">
      <alignment horizontal="center"/>
      <protection/>
    </xf>
    <xf numFmtId="195" fontId="22" fillId="33" borderId="0" xfId="58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center"/>
      <protection/>
    </xf>
    <xf numFmtId="177" fontId="22" fillId="45" borderId="0" xfId="57" applyNumberFormat="1" applyFont="1" applyFill="1" applyBorder="1" applyAlignment="1">
      <alignment horizontal="center"/>
      <protection/>
    </xf>
    <xf numFmtId="178" fontId="67" fillId="38" borderId="0" xfId="57" applyNumberFormat="1" applyFont="1" applyFill="1" applyBorder="1" applyAlignment="1">
      <alignment horizontal="left"/>
      <protection/>
    </xf>
    <xf numFmtId="199" fontId="56" fillId="45" borderId="20" xfId="58" applyNumberFormat="1" applyFont="1" applyFill="1" applyBorder="1" applyAlignment="1">
      <alignment horizontal="center"/>
      <protection/>
    </xf>
    <xf numFmtId="197" fontId="56" fillId="32" borderId="19" xfId="58" applyNumberFormat="1" applyFont="1" applyFill="1" applyBorder="1" applyAlignment="1">
      <alignment horizontal="center"/>
      <protection/>
    </xf>
    <xf numFmtId="198" fontId="56" fillId="32" borderId="0" xfId="58" applyNumberFormat="1" applyFont="1" applyFill="1" applyBorder="1" applyAlignment="1">
      <alignment horizontal="center"/>
      <protection/>
    </xf>
    <xf numFmtId="195" fontId="22" fillId="32" borderId="0" xfId="58" applyNumberFormat="1" applyFont="1" applyFill="1" applyBorder="1" applyAlignment="1">
      <alignment horizontal="center"/>
      <protection/>
    </xf>
    <xf numFmtId="179" fontId="22" fillId="45" borderId="0" xfId="57" applyNumberFormat="1" applyFont="1" applyFill="1" applyBorder="1" applyAlignment="1">
      <alignment horizontal="center"/>
      <protection/>
    </xf>
    <xf numFmtId="200" fontId="22" fillId="33" borderId="0" xfId="57" applyNumberFormat="1" applyFont="1" applyFill="1" applyBorder="1" applyAlignment="1">
      <alignment horizontal="center"/>
      <protection/>
    </xf>
    <xf numFmtId="197" fontId="56" fillId="45" borderId="19" xfId="58" applyNumberFormat="1" applyFont="1" applyFill="1" applyBorder="1" applyAlignment="1">
      <alignment horizontal="center"/>
      <protection/>
    </xf>
    <xf numFmtId="199" fontId="56" fillId="32" borderId="20" xfId="58" applyNumberFormat="1" applyFont="1" applyFill="1" applyBorder="1" applyAlignment="1">
      <alignment horizontal="center"/>
      <protection/>
    </xf>
    <xf numFmtId="195" fontId="22" fillId="45" borderId="0" xfId="58" applyNumberFormat="1" applyFont="1" applyFill="1" applyBorder="1" applyAlignment="1">
      <alignment horizontal="center"/>
      <protection/>
    </xf>
    <xf numFmtId="177" fontId="22" fillId="33" borderId="0" xfId="57" applyNumberFormat="1" applyFont="1" applyFill="1" applyBorder="1" applyAlignment="1">
      <alignment horizontal="left"/>
      <protection/>
    </xf>
    <xf numFmtId="203" fontId="56" fillId="45" borderId="0" xfId="58" applyNumberFormat="1" applyFont="1" applyFill="1" applyBorder="1" applyAlignment="1">
      <alignment horizontal="center"/>
      <protection/>
    </xf>
    <xf numFmtId="204" fontId="56" fillId="45" borderId="20" xfId="58" applyNumberFormat="1" applyFont="1" applyFill="1" applyBorder="1" applyAlignment="1">
      <alignment horizontal="center"/>
      <protection/>
    </xf>
    <xf numFmtId="202" fontId="56" fillId="45" borderId="19" xfId="58" applyNumberFormat="1" applyFont="1" applyFill="1" applyBorder="1" applyAlignment="1">
      <alignment horizontal="center"/>
      <protection/>
    </xf>
    <xf numFmtId="177" fontId="67" fillId="33" borderId="0" xfId="57" applyNumberFormat="1" applyFont="1" applyFill="1" applyBorder="1" applyAlignment="1">
      <alignment horizontal="left"/>
      <protection/>
    </xf>
    <xf numFmtId="210" fontId="22" fillId="33" borderId="0" xfId="58" applyNumberFormat="1" applyFont="1" applyFill="1" applyBorder="1" applyAlignment="1">
      <alignment horizontal="center"/>
      <protection/>
    </xf>
    <xf numFmtId="202" fontId="56" fillId="32" borderId="19" xfId="58" applyNumberFormat="1" applyFont="1" applyFill="1" applyBorder="1" applyAlignment="1">
      <alignment horizontal="center"/>
      <protection/>
    </xf>
    <xf numFmtId="198" fontId="56" fillId="45" borderId="0" xfId="58" applyNumberFormat="1" applyFont="1" applyFill="1" applyBorder="1" applyAlignment="1">
      <alignment horizontal="center"/>
      <protection/>
    </xf>
    <xf numFmtId="203" fontId="56" fillId="32" borderId="0" xfId="58" applyNumberFormat="1" applyFont="1" applyFill="1" applyBorder="1" applyAlignment="1">
      <alignment horizontal="center"/>
      <protection/>
    </xf>
    <xf numFmtId="204" fontId="56" fillId="32" borderId="20" xfId="58" applyNumberFormat="1" applyFont="1" applyFill="1" applyBorder="1" applyAlignment="1">
      <alignment horizontal="center"/>
      <protection/>
    </xf>
    <xf numFmtId="207" fontId="187" fillId="32" borderId="0" xfId="0" applyNumberFormat="1" applyFont="1" applyFill="1" applyAlignment="1" applyProtection="1">
      <alignment horizontal="center"/>
      <protection/>
    </xf>
    <xf numFmtId="207" fontId="187" fillId="54" borderId="0" xfId="0" applyNumberFormat="1" applyFont="1" applyFill="1" applyAlignment="1" applyProtection="1">
      <alignment horizontal="center"/>
      <protection/>
    </xf>
    <xf numFmtId="38" fontId="178" fillId="43" borderId="42" xfId="65" applyNumberFormat="1" applyFont="1" applyFill="1" applyBorder="1" applyAlignment="1" applyProtection="1">
      <alignment horizontal="center"/>
      <protection/>
    </xf>
    <xf numFmtId="38" fontId="178" fillId="43" borderId="43" xfId="65" applyNumberFormat="1" applyFont="1" applyFill="1" applyBorder="1" applyAlignment="1" applyProtection="1">
      <alignment horizontal="center"/>
      <protection/>
    </xf>
    <xf numFmtId="38" fontId="178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6" fontId="188" fillId="45" borderId="28" xfId="57" applyNumberFormat="1" applyFont="1" applyFill="1" applyBorder="1" applyAlignment="1" applyProtection="1">
      <alignment horizontal="center" vertical="center"/>
      <protection locked="0"/>
    </xf>
    <xf numFmtId="186" fontId="188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5" fillId="33" borderId="62" xfId="65" applyNumberFormat="1" applyFont="1" applyFill="1" applyBorder="1" applyAlignment="1" applyProtection="1">
      <alignment horizontal="center"/>
      <protection/>
    </xf>
    <xf numFmtId="38" fontId="45" fillId="33" borderId="45" xfId="65" applyNumberFormat="1" applyFont="1" applyFill="1" applyBorder="1" applyAlignment="1" applyProtection="1">
      <alignment horizontal="center"/>
      <protection/>
    </xf>
    <xf numFmtId="38" fontId="45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59" fillId="46" borderId="65" xfId="65" applyNumberFormat="1" applyFont="1" applyFill="1" applyBorder="1" applyAlignment="1" applyProtection="1">
      <alignment horizontal="center"/>
      <protection/>
    </xf>
    <xf numFmtId="38" fontId="159" fillId="46" borderId="20" xfId="65" applyNumberFormat="1" applyFont="1" applyFill="1" applyBorder="1" applyAlignment="1" applyProtection="1">
      <alignment horizontal="center"/>
      <protection/>
    </xf>
    <xf numFmtId="38" fontId="159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2" fillId="43" borderId="51" xfId="65" applyNumberFormat="1" applyFont="1" applyFill="1" applyBorder="1" applyAlignment="1" applyProtection="1">
      <alignment horizontal="center"/>
      <protection/>
    </xf>
    <xf numFmtId="38" fontId="22" fillId="43" borderId="53" xfId="65" applyNumberFormat="1" applyFont="1" applyFill="1" applyBorder="1" applyAlignment="1" applyProtection="1">
      <alignment horizontal="center"/>
      <protection/>
    </xf>
    <xf numFmtId="38" fontId="22" fillId="43" borderId="54" xfId="65" applyNumberFormat="1" applyFont="1" applyFill="1" applyBorder="1" applyAlignment="1" applyProtection="1">
      <alignment horizontal="center"/>
      <protection/>
    </xf>
    <xf numFmtId="38" fontId="22" fillId="43" borderId="59" xfId="65" applyNumberFormat="1" applyFont="1" applyFill="1" applyBorder="1" applyAlignment="1" applyProtection="1">
      <alignment horizontal="center"/>
      <protection/>
    </xf>
    <xf numFmtId="38" fontId="22" fillId="43" borderId="47" xfId="65" applyNumberFormat="1" applyFont="1" applyFill="1" applyBorder="1" applyAlignment="1" applyProtection="1">
      <alignment horizontal="center"/>
      <protection/>
    </xf>
    <xf numFmtId="38" fontId="22" fillId="43" borderId="48" xfId="65" applyNumberFormat="1" applyFont="1" applyFill="1" applyBorder="1" applyAlignment="1" applyProtection="1">
      <alignment horizontal="center"/>
      <protection/>
    </xf>
    <xf numFmtId="38" fontId="22" fillId="43" borderId="60" xfId="65" applyNumberFormat="1" applyFont="1" applyFill="1" applyBorder="1" applyAlignment="1" applyProtection="1">
      <alignment horizontal="center"/>
      <protection/>
    </xf>
    <xf numFmtId="38" fontId="22" fillId="43" borderId="49" xfId="65" applyNumberFormat="1" applyFont="1" applyFill="1" applyBorder="1" applyAlignment="1" applyProtection="1">
      <alignment horizontal="center"/>
      <protection/>
    </xf>
    <xf numFmtId="38" fontId="22" fillId="43" borderId="50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38" fontId="22" fillId="54" borderId="44" xfId="65" applyNumberFormat="1" applyFont="1" applyFill="1" applyBorder="1" applyAlignment="1" applyProtection="1">
      <alignment horizontal="center"/>
      <protection/>
    </xf>
    <xf numFmtId="0" fontId="189" fillId="33" borderId="61" xfId="61" applyFont="1" applyFill="1" applyBorder="1" applyAlignment="1" applyProtection="1">
      <alignment horizontal="center"/>
      <protection/>
    </xf>
    <xf numFmtId="0" fontId="189" fillId="33" borderId="0" xfId="61" applyFont="1" applyFill="1" applyBorder="1" applyAlignment="1" applyProtection="1">
      <alignment horizontal="center"/>
      <protection/>
    </xf>
    <xf numFmtId="0" fontId="189" fillId="33" borderId="30" xfId="61" applyFont="1" applyFill="1" applyBorder="1" applyAlignment="1" applyProtection="1">
      <alignment horizontal="center"/>
      <protection/>
    </xf>
    <xf numFmtId="0" fontId="165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5" fontId="190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7" fontId="150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28" xfId="53" applyFill="1" applyBorder="1" applyAlignment="1" applyProtection="1">
      <alignment horizontal="center" vertical="center"/>
      <protection locked="0"/>
    </xf>
    <xf numFmtId="0" fontId="191" fillId="36" borderId="43" xfId="53" applyFont="1" applyFill="1" applyBorder="1" applyAlignment="1" applyProtection="1">
      <alignment horizontal="center" vertical="center"/>
      <protection locked="0"/>
    </xf>
    <xf numFmtId="0" fontId="191" fillId="36" borderId="29" xfId="53" applyFont="1" applyFill="1" applyBorder="1" applyAlignment="1" applyProtection="1">
      <alignment horizontal="center" vertical="center"/>
      <protection locked="0"/>
    </xf>
    <xf numFmtId="38" fontId="142" fillId="33" borderId="28" xfId="53" applyNumberFormat="1" applyFill="1" applyBorder="1" applyAlignment="1" applyProtection="1">
      <alignment horizontal="center" vertical="center"/>
      <protection locked="0"/>
    </xf>
    <xf numFmtId="38" fontId="192" fillId="33" borderId="43" xfId="53" applyNumberFormat="1" applyFont="1" applyFill="1" applyBorder="1" applyAlignment="1" applyProtection="1">
      <alignment horizontal="center" vertical="center"/>
      <protection locked="0"/>
    </xf>
    <xf numFmtId="38" fontId="192" fillId="33" borderId="29" xfId="53" applyNumberFormat="1" applyFont="1" applyFill="1" applyBorder="1" applyAlignment="1" applyProtection="1">
      <alignment horizontal="center" vertical="center"/>
      <protection locked="0"/>
    </xf>
    <xf numFmtId="0" fontId="193" fillId="32" borderId="0" xfId="60" applyFont="1" applyFill="1" applyBorder="1" applyAlignment="1" applyProtection="1">
      <alignment horizontal="center"/>
      <protection/>
    </xf>
    <xf numFmtId="185" fontId="156" fillId="33" borderId="28" xfId="60" applyNumberFormat="1" applyFont="1" applyFill="1" applyBorder="1" applyAlignment="1" applyProtection="1">
      <alignment horizontal="center"/>
      <protection/>
    </xf>
    <xf numFmtId="185" fontId="156" fillId="33" borderId="43" xfId="60" applyNumberFormat="1" applyFont="1" applyFill="1" applyBorder="1" applyAlignment="1" applyProtection="1">
      <alignment horizontal="center"/>
      <protection/>
    </xf>
    <xf numFmtId="185" fontId="156" fillId="33" borderId="29" xfId="60" applyNumberFormat="1" applyFont="1" applyFill="1" applyBorder="1" applyAlignment="1" applyProtection="1">
      <alignment horizontal="center"/>
      <protection/>
    </xf>
    <xf numFmtId="0" fontId="53" fillId="50" borderId="133" xfId="64" applyFont="1" applyFill="1" applyBorder="1" applyAlignment="1" applyProtection="1" quotePrefix="1">
      <alignment horizontal="center" wrapText="1"/>
      <protection locked="0"/>
    </xf>
    <xf numFmtId="0" fontId="53" fillId="50" borderId="53" xfId="64" applyFont="1" applyFill="1" applyBorder="1" applyAlignment="1" applyProtection="1">
      <alignment horizontal="center" wrapText="1"/>
      <protection locked="0"/>
    </xf>
    <xf numFmtId="0" fontId="53" fillId="50" borderId="134" xfId="64" applyFont="1" applyFill="1" applyBorder="1" applyAlignment="1" applyProtection="1">
      <alignment horizontal="center" wrapText="1"/>
      <protection locked="0"/>
    </xf>
    <xf numFmtId="0" fontId="194" fillId="32" borderId="45" xfId="57" applyFont="1" applyFill="1" applyBorder="1" applyAlignment="1" applyProtection="1" quotePrefix="1">
      <alignment horizontal="center"/>
      <protection/>
    </xf>
    <xf numFmtId="0" fontId="195" fillId="38" borderId="26" xfId="64" applyFont="1" applyFill="1" applyBorder="1" applyAlignment="1" applyProtection="1">
      <alignment horizontal="center" vertical="center" wrapText="1"/>
      <protection locked="0"/>
    </xf>
    <xf numFmtId="0" fontId="195" fillId="38" borderId="20" xfId="64" applyFont="1" applyFill="1" applyBorder="1" applyAlignment="1" applyProtection="1">
      <alignment horizontal="center" vertical="center" wrapText="1"/>
      <protection locked="0"/>
    </xf>
    <xf numFmtId="0" fontId="195" fillId="38" borderId="21" xfId="64" applyFont="1" applyFill="1" applyBorder="1" applyAlignment="1" applyProtection="1">
      <alignment horizontal="center" vertical="center" wrapText="1"/>
      <protection locked="0"/>
    </xf>
    <xf numFmtId="206" fontId="196" fillId="48" borderId="43" xfId="65" applyNumberFormat="1" applyFont="1" applyFill="1" applyBorder="1" applyAlignment="1" applyProtection="1">
      <alignment horizontal="left"/>
      <protection/>
    </xf>
    <xf numFmtId="206" fontId="196" fillId="48" borderId="29" xfId="65" applyNumberFormat="1" applyFont="1" applyFill="1" applyBorder="1" applyAlignment="1" applyProtection="1">
      <alignment horizontal="left"/>
      <protection/>
    </xf>
    <xf numFmtId="0" fontId="185" fillId="55" borderId="0" xfId="57" applyFont="1" applyFill="1" applyAlignment="1" applyProtection="1" quotePrefix="1">
      <alignment horizontal="center"/>
      <protection/>
    </xf>
    <xf numFmtId="209" fontId="185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7" fillId="33" borderId="47" xfId="65" applyNumberFormat="1" applyFont="1" applyFill="1" applyBorder="1" applyAlignment="1" applyProtection="1">
      <alignment horizontal="center"/>
      <protection/>
    </xf>
    <xf numFmtId="38" fontId="197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7" fillId="33" borderId="49" xfId="65" applyNumberFormat="1" applyFont="1" applyFill="1" applyBorder="1" applyAlignment="1" applyProtection="1">
      <alignment horizontal="center"/>
      <protection/>
    </xf>
    <xf numFmtId="38" fontId="197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1" fontId="51" fillId="33" borderId="43" xfId="0" applyNumberFormat="1" applyFont="1" applyFill="1" applyBorder="1" applyAlignment="1" applyProtection="1">
      <alignment horizontal="center"/>
      <protection locked="0"/>
    </xf>
    <xf numFmtId="1" fontId="51" fillId="33" borderId="29" xfId="0" applyNumberFormat="1" applyFont="1" applyFill="1" applyBorder="1" applyAlignment="1" applyProtection="1">
      <alignment horizontal="center"/>
      <protection locked="0"/>
    </xf>
    <xf numFmtId="0" fontId="26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0" fillId="33" borderId="0" xfId="60" applyNumberFormat="1" applyFont="1" applyFill="1" applyBorder="1" applyAlignment="1" applyProtection="1">
      <alignment horizontal="center"/>
      <protection/>
    </xf>
    <xf numFmtId="0" fontId="194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189" fillId="33" borderId="116" xfId="61" applyFont="1" applyFill="1" applyBorder="1" applyAlignment="1" applyProtection="1">
      <alignment horizontal="center"/>
      <protection/>
    </xf>
    <xf numFmtId="0" fontId="189" fillId="33" borderId="135" xfId="61" applyFont="1" applyFill="1" applyBorder="1" applyAlignment="1" applyProtection="1">
      <alignment horizontal="center"/>
      <protection/>
    </xf>
    <xf numFmtId="208" fontId="198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188" fillId="45" borderId="28" xfId="57" applyNumberFormat="1" applyFont="1" applyFill="1" applyBorder="1" applyAlignment="1" applyProtection="1">
      <alignment horizontal="center" vertical="center"/>
      <protection/>
    </xf>
    <xf numFmtId="186" fontId="188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6" fillId="33" borderId="26" xfId="64" applyFont="1" applyFill="1" applyBorder="1" applyAlignment="1" applyProtection="1">
      <alignment horizontal="center" vertical="center" wrapText="1"/>
      <protection/>
    </xf>
    <xf numFmtId="0" fontId="56" fillId="33" borderId="20" xfId="64" applyFont="1" applyFill="1" applyBorder="1" applyAlignment="1" applyProtection="1">
      <alignment horizontal="center" vertical="center" wrapText="1"/>
      <protection/>
    </xf>
    <xf numFmtId="0" fontId="56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199" fillId="36" borderId="28" xfId="53" applyFont="1" applyFill="1" applyBorder="1" applyAlignment="1" applyProtection="1">
      <alignment horizontal="center" vertical="center"/>
      <protection/>
    </xf>
    <xf numFmtId="0" fontId="199" fillId="36" borderId="43" xfId="53" applyFont="1" applyFill="1" applyBorder="1" applyAlignment="1" applyProtection="1">
      <alignment horizontal="center" vertical="center"/>
      <protection/>
    </xf>
    <xf numFmtId="0" fontId="199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5">
        <f>+H7-1</f>
        <v>2022</v>
      </c>
      <c r="H42" s="65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6">
        <f>+H7</f>
        <v>2023</v>
      </c>
      <c r="J57" s="646"/>
      <c r="K57" s="611" t="s">
        <v>388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59">
        <f>+H7</f>
        <v>2023</v>
      </c>
      <c r="F59" s="659"/>
      <c r="G59" s="659"/>
      <c r="H59" s="659"/>
      <c r="I59" s="659"/>
      <c r="J59" s="65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0">
        <f>+H7</f>
        <v>2023</v>
      </c>
      <c r="F60" s="660"/>
      <c r="G60" s="660"/>
      <c r="H60" s="660"/>
      <c r="I60" s="660"/>
      <c r="J60" s="66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5">
        <f>+H7</f>
        <v>2023</v>
      </c>
      <c r="F61" s="665"/>
      <c r="G61" s="665"/>
      <c r="H61" s="665"/>
      <c r="I61" s="665"/>
      <c r="J61" s="665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4">
        <f>+H7</f>
        <v>2023</v>
      </c>
      <c r="J75" s="644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6">
        <f>+H7</f>
        <v>2023</v>
      </c>
      <c r="J82" s="646"/>
      <c r="K82" s="611" t="s">
        <v>405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3">
        <f>+H7</f>
        <v>2023</v>
      </c>
      <c r="F84" s="673"/>
      <c r="G84" s="673"/>
      <c r="H84" s="673"/>
      <c r="I84" s="673"/>
      <c r="J84" s="67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5">
        <f>+H7</f>
        <v>2023</v>
      </c>
      <c r="F85" s="675"/>
      <c r="G85" s="675"/>
      <c r="H85" s="675"/>
      <c r="I85" s="675"/>
      <c r="J85" s="675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6">
        <f>+H7</f>
        <v>2023</v>
      </c>
      <c r="F86" s="676"/>
      <c r="G86" s="676"/>
      <c r="H86" s="676"/>
      <c r="I86" s="676"/>
      <c r="J86" s="676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2">
        <f>+H7-1</f>
        <v>2022</v>
      </c>
      <c r="J98" s="662"/>
      <c r="K98" s="611" t="s">
        <v>388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4">
        <f>+H7</f>
        <v>2023</v>
      </c>
      <c r="J116" s="644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2">
        <f>+H7-1</f>
        <v>2022</v>
      </c>
      <c r="J123" s="662"/>
      <c r="K123" s="611" t="s">
        <v>405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6">
        <f>+H7</f>
        <v>2023</v>
      </c>
      <c r="I137" s="646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4">
        <f>+H7</f>
        <v>2023</v>
      </c>
      <c r="J138" s="644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3" t="s">
        <v>331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3" t="s">
        <v>332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57">
        <f>H7</f>
        <v>2023</v>
      </c>
      <c r="E189" s="65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3" t="s">
        <v>331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8" sqref="C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455</v>
      </c>
      <c r="C1" s="766"/>
      <c r="D1" s="766"/>
      <c r="E1" s="766"/>
      <c r="F1" s="767"/>
      <c r="G1" s="433" t="s">
        <v>244</v>
      </c>
      <c r="H1" s="426"/>
      <c r="I1" s="753">
        <v>121082521</v>
      </c>
      <c r="J1" s="754"/>
      <c r="K1" s="427"/>
      <c r="L1" s="435" t="s">
        <v>245</v>
      </c>
      <c r="M1" s="431"/>
      <c r="N1" s="427"/>
      <c r="O1" s="435" t="s">
        <v>239</v>
      </c>
      <c r="P1" s="452"/>
      <c r="Q1" s="428"/>
      <c r="R1" s="344" t="s">
        <v>277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250</v>
      </c>
      <c r="C3" s="770"/>
      <c r="D3" s="770"/>
      <c r="E3" s="770"/>
      <c r="F3" s="771"/>
      <c r="G3" s="434" t="s">
        <v>238</v>
      </c>
      <c r="H3" s="758"/>
      <c r="I3" s="759"/>
      <c r="J3" s="759"/>
      <c r="K3" s="760"/>
      <c r="L3" s="28" t="s">
        <v>246</v>
      </c>
      <c r="M3" s="755"/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НАЦИОНАЛЕН ОСИГУРИТЕЛЕН ИНСТИТУТ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349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30.06.2023 г.</v>
      </c>
      <c r="G11" s="396">
        <f>+P5-1</f>
        <v>2022</v>
      </c>
      <c r="H11" s="15"/>
      <c r="I11" s="589" t="str">
        <f>+O8</f>
        <v>30.06.2023 г.</v>
      </c>
      <c r="J11" s="397">
        <f>+P5-1</f>
        <v>2022</v>
      </c>
      <c r="K11" s="16"/>
      <c r="L11" s="590" t="str">
        <f>+O8</f>
        <v>30.06.2023 г.</v>
      </c>
      <c r="M11" s="398">
        <f>+P5-1</f>
        <v>2022</v>
      </c>
      <c r="N11" s="16"/>
      <c r="O11" s="591" t="str">
        <f>+O8</f>
        <v>30.06.2023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46346409</v>
      </c>
      <c r="G15" s="229">
        <v>92882483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46346409</v>
      </c>
      <c r="P15" s="378">
        <f t="shared" si="0"/>
        <v>92882483</v>
      </c>
      <c r="Q15" s="31"/>
      <c r="R15" s="696" t="s">
        <v>149</v>
      </c>
      <c r="S15" s="697"/>
      <c r="T15" s="698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50" t="s">
        <v>284</v>
      </c>
      <c r="S16" s="751"/>
      <c r="T16" s="752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279</v>
      </c>
      <c r="S17" s="733"/>
      <c r="T17" s="73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/>
      <c r="G18" s="229">
        <v>5</v>
      </c>
      <c r="H18" s="15"/>
      <c r="I18" s="230"/>
      <c r="J18" s="229"/>
      <c r="K18" s="227"/>
      <c r="L18" s="230"/>
      <c r="M18" s="229"/>
      <c r="N18" s="227"/>
      <c r="O18" s="365">
        <f t="shared" si="0"/>
        <v>0</v>
      </c>
      <c r="P18" s="378">
        <f t="shared" si="0"/>
        <v>5</v>
      </c>
      <c r="Q18" s="31"/>
      <c r="R18" s="696" t="s">
        <v>150</v>
      </c>
      <c r="S18" s="697"/>
      <c r="T18" s="698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682" t="s">
        <v>151</v>
      </c>
      <c r="S19" s="683"/>
      <c r="T19" s="68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682" t="s">
        <v>152</v>
      </c>
      <c r="S20" s="683"/>
      <c r="T20" s="68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682" t="s">
        <v>153</v>
      </c>
      <c r="S21" s="683"/>
      <c r="T21" s="68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1967636</v>
      </c>
      <c r="G22" s="231">
        <v>5168988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1967636</v>
      </c>
      <c r="P22" s="412">
        <f t="shared" si="0"/>
        <v>5168988</v>
      </c>
      <c r="Q22" s="31"/>
      <c r="R22" s="682" t="s">
        <v>154</v>
      </c>
      <c r="S22" s="683"/>
      <c r="T22" s="68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/>
      <c r="G24" s="233"/>
      <c r="H24" s="15"/>
      <c r="I24" s="234"/>
      <c r="J24" s="233"/>
      <c r="K24" s="227"/>
      <c r="L24" s="234"/>
      <c r="M24" s="233"/>
      <c r="N24" s="227"/>
      <c r="O24" s="361">
        <f t="shared" si="0"/>
        <v>0</v>
      </c>
      <c r="P24" s="384">
        <f t="shared" si="0"/>
        <v>0</v>
      </c>
      <c r="Q24" s="31"/>
      <c r="R24" s="717" t="s">
        <v>280</v>
      </c>
      <c r="S24" s="718"/>
      <c r="T24" s="719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48314045</v>
      </c>
      <c r="G25" s="235">
        <f>+ROUND(+SUM(G15,G16,G18,G19,G20,G21,G22,G23,G24),0)</f>
        <v>98051476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48314045</v>
      </c>
      <c r="P25" s="363">
        <f>+ROUND(+SUM(P15,P16,P18,P19,P20,P21,P22,P23,P24),0)</f>
        <v>98051476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/>
      <c r="G37" s="247"/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0</v>
      </c>
      <c r="P37" s="363">
        <f t="shared" si="2"/>
        <v>0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48314045</v>
      </c>
      <c r="G50" s="257">
        <f>+ROUND(G25+G30+G37+G42+G48,0)</f>
        <v>98051476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48314045</v>
      </c>
      <c r="P50" s="380">
        <f>+ROUND(P25+P30+P37+P42+P48,0)</f>
        <v>98051476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/>
      <c r="G53" s="259"/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0</v>
      </c>
      <c r="P53" s="359">
        <f t="shared" si="4"/>
        <v>0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/>
      <c r="G54" s="233">
        <v>5031</v>
      </c>
      <c r="H54" s="15"/>
      <c r="I54" s="234"/>
      <c r="J54" s="233"/>
      <c r="K54" s="227"/>
      <c r="L54" s="234"/>
      <c r="M54" s="233"/>
      <c r="N54" s="227"/>
      <c r="O54" s="361">
        <f t="shared" si="4"/>
        <v>0</v>
      </c>
      <c r="P54" s="384">
        <f t="shared" si="4"/>
        <v>5031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/>
      <c r="G55" s="233"/>
      <c r="H55" s="15"/>
      <c r="I55" s="234"/>
      <c r="J55" s="233"/>
      <c r="K55" s="227"/>
      <c r="L55" s="234"/>
      <c r="M55" s="233"/>
      <c r="N55" s="227"/>
      <c r="O55" s="361">
        <f t="shared" si="4"/>
        <v>0</v>
      </c>
      <c r="P55" s="384">
        <f t="shared" si="4"/>
        <v>0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/>
      <c r="G56" s="233"/>
      <c r="H56" s="15"/>
      <c r="I56" s="234"/>
      <c r="J56" s="233"/>
      <c r="K56" s="227"/>
      <c r="L56" s="234"/>
      <c r="M56" s="233"/>
      <c r="N56" s="227"/>
      <c r="O56" s="361">
        <f t="shared" si="4"/>
        <v>0</v>
      </c>
      <c r="P56" s="384">
        <f t="shared" si="4"/>
        <v>0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/>
      <c r="G57" s="233"/>
      <c r="H57" s="15"/>
      <c r="I57" s="234"/>
      <c r="J57" s="233"/>
      <c r="K57" s="227"/>
      <c r="L57" s="234"/>
      <c r="M57" s="233"/>
      <c r="N57" s="227"/>
      <c r="O57" s="361">
        <f t="shared" si="4"/>
        <v>0</v>
      </c>
      <c r="P57" s="384">
        <f t="shared" si="4"/>
        <v>0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0</v>
      </c>
      <c r="G58" s="261">
        <f>+ROUND(+SUM(G53:G57),0)</f>
        <v>5031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0</v>
      </c>
      <c r="P58" s="382">
        <f>+ROUND(+SUM(P53:P57),0)</f>
        <v>5031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/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0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0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0</v>
      </c>
      <c r="G65" s="261">
        <f>+ROUND(+SUM(G60:G63),0)</f>
        <v>0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0</v>
      </c>
      <c r="P65" s="382">
        <f>+ROUND(+SUM(P60:P63),0)</f>
        <v>0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40853761</v>
      </c>
      <c r="G71" s="259">
        <v>69681668</v>
      </c>
      <c r="H71" s="15"/>
      <c r="I71" s="260"/>
      <c r="J71" s="259"/>
      <c r="K71" s="227"/>
      <c r="L71" s="260"/>
      <c r="M71" s="259"/>
      <c r="N71" s="227"/>
      <c r="O71" s="366">
        <f>+ROUND(+F71+I71+L71,0)</f>
        <v>40853761</v>
      </c>
      <c r="P71" s="359">
        <f>+ROUND(+G71+J71+M71,0)</f>
        <v>69681668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40853761</v>
      </c>
      <c r="G73" s="261">
        <f>+ROUND(+SUM(G71:G72),0)</f>
        <v>69681668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40853761</v>
      </c>
      <c r="P73" s="382">
        <f>+ROUND(+SUM(P71:P72),0)</f>
        <v>69681668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40853761</v>
      </c>
      <c r="G79" s="272">
        <f>+ROUND(G58+G65+G69+G73+G77,0)</f>
        <v>69686699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40853761</v>
      </c>
      <c r="P79" s="392">
        <f>+ROUND(P58+P65+P69+P73+P77,0)</f>
        <v>69686699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/>
      <c r="G81" s="229"/>
      <c r="H81" s="15"/>
      <c r="I81" s="230"/>
      <c r="J81" s="229"/>
      <c r="K81" s="227"/>
      <c r="L81" s="230"/>
      <c r="M81" s="229"/>
      <c r="N81" s="227"/>
      <c r="O81" s="365">
        <f>+ROUND(+F81+I81+L81,0)</f>
        <v>0</v>
      </c>
      <c r="P81" s="378">
        <f>+ROUND(+G81+J81+M81,0)</f>
        <v>0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0</v>
      </c>
      <c r="G83" s="270">
        <f>+ROUND(G81+G82,0)</f>
        <v>0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0</v>
      </c>
      <c r="P83" s="387">
        <f>+ROUND(P81+P82,0)</f>
        <v>0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7460284</v>
      </c>
      <c r="G85" s="291">
        <f>+ROUND(G50,0)-ROUND(G79,0)+ROUND(G83,0)</f>
        <v>28364777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7460284</v>
      </c>
      <c r="P85" s="389">
        <f>+ROUND(P50,0)-ROUND(P79,0)+ROUND(P83,0)</f>
        <v>28364777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-7460284</v>
      </c>
      <c r="G86" s="293">
        <f>+ROUND(G103,0)+ROUND(G122,0)+ROUND(G129,0)-ROUND(G134,0)</f>
        <v>-28364777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-7460284</v>
      </c>
      <c r="P86" s="391">
        <f>+ROUND(P103,0)+ROUND(P122,0)+ROUND(P129,0)-ROUND(P134,0)</f>
        <v>-28364777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>
        <v>25156600</v>
      </c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25156600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25156600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25156600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25156600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25156600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/>
      <c r="M118" s="259"/>
      <c r="N118" s="227"/>
      <c r="O118" s="366">
        <f>+ROUND(+F118+I118+L118,0)</f>
        <v>0</v>
      </c>
      <c r="P118" s="359">
        <f>+ROUND(+G118+J118+M118,0)</f>
        <v>0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0</v>
      </c>
      <c r="M120" s="261">
        <f>+ROUND(+SUM(M118:M119),0)</f>
        <v>0</v>
      </c>
      <c r="N120" s="227"/>
      <c r="O120" s="381">
        <f>+ROUND(+SUM(O118:O119),0)</f>
        <v>0</v>
      </c>
      <c r="P120" s="382">
        <f>+ROUND(+SUM(P118:P119),0)</f>
        <v>0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0</v>
      </c>
      <c r="M122" s="272">
        <f>+ROUND(M108+M112+M116+M120,0)</f>
        <v>0</v>
      </c>
      <c r="N122" s="227"/>
      <c r="O122" s="385">
        <f>+ROUND(O108+O112+O116+O120,0)</f>
        <v>0</v>
      </c>
      <c r="P122" s="392">
        <f>+ROUND(P108+P112+P116+P120,0)</f>
        <v>0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-193253</v>
      </c>
      <c r="G125" s="233">
        <v>-949285</v>
      </c>
      <c r="H125" s="15"/>
      <c r="I125" s="234"/>
      <c r="J125" s="233"/>
      <c r="K125" s="227"/>
      <c r="L125" s="234"/>
      <c r="M125" s="233"/>
      <c r="N125" s="227"/>
      <c r="O125" s="361">
        <f t="shared" si="7"/>
        <v>-193253</v>
      </c>
      <c r="P125" s="384">
        <f t="shared" si="7"/>
        <v>-949285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-1165506</v>
      </c>
      <c r="G126" s="233">
        <v>-101541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-1165506</v>
      </c>
      <c r="P126" s="384">
        <f t="shared" si="7"/>
        <v>-101541</v>
      </c>
      <c r="Q126" s="31"/>
      <c r="R126" s="711" t="s">
        <v>286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282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-1358759</v>
      </c>
      <c r="G129" s="270">
        <f>+ROUND(+SUM(G124,G125,G126,G128),0)</f>
        <v>-1050826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-1358759</v>
      </c>
      <c r="P129" s="387">
        <f>+ROUND(+SUM(P124,P125,P126,P128),0)</f>
        <v>-1050826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462756331</v>
      </c>
      <c r="G131" s="229">
        <v>410285780</v>
      </c>
      <c r="H131" s="15"/>
      <c r="I131" s="230"/>
      <c r="J131" s="229"/>
      <c r="K131" s="227"/>
      <c r="L131" s="230"/>
      <c r="M131" s="229"/>
      <c r="N131" s="227"/>
      <c r="O131" s="365">
        <f aca="true" t="shared" si="8" ref="O131:P133">+ROUND(+F131+I131+L131,0)</f>
        <v>462756331</v>
      </c>
      <c r="P131" s="378">
        <f t="shared" si="8"/>
        <v>410285780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468857856</v>
      </c>
      <c r="G133" s="233">
        <v>462756331</v>
      </c>
      <c r="H133" s="15"/>
      <c r="I133" s="234"/>
      <c r="J133" s="233"/>
      <c r="K133" s="227"/>
      <c r="L133" s="234"/>
      <c r="M133" s="233"/>
      <c r="N133" s="227"/>
      <c r="O133" s="361">
        <f t="shared" si="8"/>
        <v>468857856</v>
      </c>
      <c r="P133" s="384">
        <f t="shared" si="8"/>
        <v>462756331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6101525</v>
      </c>
      <c r="G134" s="275">
        <f>+ROUND(+G133-G131-G132,0)</f>
        <v>52470551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0</v>
      </c>
      <c r="M134" s="275">
        <f>+ROUND(+M133-M131-M132,0)</f>
        <v>0</v>
      </c>
      <c r="N134" s="227"/>
      <c r="O134" s="394">
        <f>+ROUND(+O133-O131-O132,0)</f>
        <v>6101525</v>
      </c>
      <c r="P134" s="395">
        <f>+ROUND(+P133-P131-P132,0)</f>
        <v>52470551</v>
      </c>
      <c r="Q134" s="31"/>
      <c r="R134" s="687" t="s">
        <v>295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76" t="s">
        <v>309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306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82" t="s">
        <v>305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85" t="s">
        <v>296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6101525</v>
      </c>
      <c r="G142" s="537">
        <f>+G134+G140</f>
        <v>52470551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0</v>
      </c>
      <c r="M142" s="537">
        <f>+M134+M140</f>
        <v>0</v>
      </c>
      <c r="N142" s="227"/>
      <c r="O142" s="394">
        <f>+O134+O140</f>
        <v>6101525</v>
      </c>
      <c r="P142" s="395">
        <f>+P134+P140</f>
        <v>52470551</v>
      </c>
      <c r="Q142" s="31"/>
      <c r="R142" s="788" t="s">
        <v>298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2082023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 t="s">
        <v>456</v>
      </c>
      <c r="G148" s="792"/>
      <c r="H148" s="792"/>
      <c r="I148" s="793"/>
      <c r="J148" s="346"/>
      <c r="K148" s="16"/>
      <c r="L148" s="346" t="s">
        <v>234</v>
      </c>
      <c r="M148" s="791" t="s">
        <v>457</v>
      </c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468857856</v>
      </c>
      <c r="G160" s="566">
        <f>+G133+G139</f>
        <v>462756331</v>
      </c>
      <c r="I160" s="565">
        <f>+I133+I139</f>
        <v>0</v>
      </c>
      <c r="J160" s="566">
        <f>+J133+J139</f>
        <v>0</v>
      </c>
      <c r="K160" s="227"/>
      <c r="L160" s="565">
        <f>+L133+L139</f>
        <v>0</v>
      </c>
      <c r="M160" s="566">
        <f>+M133+M139</f>
        <v>0</v>
      </c>
      <c r="N160" s="227"/>
      <c r="O160" s="569">
        <f>+ROUND(+F160+I160+L160,0)</f>
        <v>468857856</v>
      </c>
      <c r="P160" s="570">
        <f>+ROUND(+G160+J160+M160,0)</f>
        <v>462756331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2">
        <f>+'Cash-Flow-2023-Leva'!P5</f>
        <v>2023</v>
      </c>
      <c r="D161" s="773"/>
      <c r="F161" s="562">
        <v>468857856</v>
      </c>
      <c r="G161" s="563">
        <v>462756331</v>
      </c>
      <c r="I161" s="562"/>
      <c r="J161" s="563"/>
      <c r="K161" s="227"/>
      <c r="L161" s="562"/>
      <c r="M161" s="563"/>
      <c r="N161" s="227"/>
      <c r="O161" s="571">
        <f>+ROUND(+F161+I161+L161,0)</f>
        <v>468857856</v>
      </c>
      <c r="P161" s="572">
        <f>+ROUND(+G161+J161+M161,0)</f>
        <v>462756331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30.06.2023 г.</v>
      </c>
      <c r="G162" s="556">
        <f>+G11</f>
        <v>2022</v>
      </c>
      <c r="I162" s="594" t="str">
        <f>+I11</f>
        <v>30.06.2023 г.</v>
      </c>
      <c r="J162" s="558">
        <f>+J11</f>
        <v>2022</v>
      </c>
      <c r="K162" s="11"/>
      <c r="L162" s="595" t="str">
        <f>+L11</f>
        <v>30.06.2023 г.</v>
      </c>
      <c r="M162" s="561">
        <f>+M11</f>
        <v>2022</v>
      </c>
      <c r="N162" s="11"/>
      <c r="O162" s="596" t="str">
        <f>+O11</f>
        <v>30.06.2023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300" dxfId="141" operator="notEqual" stopIfTrue="1">
      <formula>0</formula>
    </cfRule>
  </conditionalFormatting>
  <conditionalFormatting sqref="B135 B144:E146 B143:D143">
    <cfRule type="cellIs" priority="285" dxfId="142" operator="notEqual" stopIfTrue="1">
      <formula>0</formula>
    </cfRule>
    <cfRule type="cellIs" priority="201" dxfId="143" operator="equal">
      <formula>0</formula>
    </cfRule>
  </conditionalFormatting>
  <conditionalFormatting sqref="F150:G151">
    <cfRule type="cellIs" priority="213" dxfId="144" operator="equal" stopIfTrue="1">
      <formula>"НЕРАВНЕНИЕ!"</formula>
    </cfRule>
    <cfRule type="cellIs" priority="214" dxfId="16" operator="equal" stopIfTrue="1">
      <formula>"НЕРАВНЕНИЕ!"</formula>
    </cfRule>
  </conditionalFormatting>
  <conditionalFormatting sqref="O150:O151 I150:J151">
    <cfRule type="cellIs" priority="212" dxfId="144" operator="equal" stopIfTrue="1">
      <formula>"НЕРАВНЕНИЕ!"</formula>
    </cfRule>
  </conditionalFormatting>
  <conditionalFormatting sqref="L150:L151 N150:N151">
    <cfRule type="cellIs" priority="211" dxfId="144" operator="equal" stopIfTrue="1">
      <formula>"НЕРАВНЕНИЕ!"</formula>
    </cfRule>
  </conditionalFormatting>
  <conditionalFormatting sqref="F153:G154">
    <cfRule type="cellIs" priority="209" dxfId="144" operator="equal" stopIfTrue="1">
      <formula>"НЕРАВНЕНИЕ !"</formula>
    </cfRule>
    <cfRule type="cellIs" priority="210" dxfId="16" operator="equal" stopIfTrue="1">
      <formula>"НЕРАВНЕНИЕ !"</formula>
    </cfRule>
  </conditionalFormatting>
  <conditionalFormatting sqref="O153:O154 I153:J154">
    <cfRule type="cellIs" priority="208" dxfId="144" operator="equal" stopIfTrue="1">
      <formula>"НЕРАВНЕНИЕ !"</formula>
    </cfRule>
  </conditionalFormatting>
  <conditionalFormatting sqref="L153:L154 N153:N154">
    <cfRule type="cellIs" priority="207" dxfId="144" operator="equal" stopIfTrue="1">
      <formula>"НЕРАВНЕНИЕ !"</formula>
    </cfRule>
  </conditionalFormatting>
  <conditionalFormatting sqref="L153:L154 O153:O154 F153:G154 I153:J154">
    <cfRule type="cellIs" priority="206" dxfId="144" operator="notEqual">
      <formula>0</formula>
    </cfRule>
  </conditionalFormatting>
  <conditionalFormatting sqref="L84">
    <cfRule type="cellIs" priority="187" dxfId="141" operator="notEqual" stopIfTrue="1">
      <formula>0</formula>
    </cfRule>
  </conditionalFormatting>
  <conditionalFormatting sqref="O84">
    <cfRule type="cellIs" priority="186" dxfId="141" operator="notEqual" stopIfTrue="1">
      <formula>0</formula>
    </cfRule>
  </conditionalFormatting>
  <conditionalFormatting sqref="L135">
    <cfRule type="cellIs" priority="196" dxfId="141" operator="notEqual" stopIfTrue="1">
      <formula>0</formula>
    </cfRule>
  </conditionalFormatting>
  <conditionalFormatting sqref="O135 O143:O146">
    <cfRule type="cellIs" priority="194" dxfId="141" operator="notEqual" stopIfTrue="1">
      <formula>0</formula>
    </cfRule>
  </conditionalFormatting>
  <conditionalFormatting sqref="M84 M135 M143:M146">
    <cfRule type="cellIs" priority="177" dxfId="141" operator="notEqual" stopIfTrue="1">
      <formula>0</formula>
    </cfRule>
  </conditionalFormatting>
  <conditionalFormatting sqref="M150:M151">
    <cfRule type="cellIs" priority="176" dxfId="144" operator="equal" stopIfTrue="1">
      <formula>"НЕРАВНЕНИЕ!"</formula>
    </cfRule>
  </conditionalFormatting>
  <conditionalFormatting sqref="M153:M154">
    <cfRule type="cellIs" priority="175" dxfId="144" operator="equal" stopIfTrue="1">
      <formula>"НЕРАВНЕНИЕ !"</formula>
    </cfRule>
  </conditionalFormatting>
  <conditionalFormatting sqref="M153:M154">
    <cfRule type="cellIs" priority="174" dxfId="144" operator="notEqual">
      <formula>0</formula>
    </cfRule>
  </conditionalFormatting>
  <conditionalFormatting sqref="P84 P135 P143:P146">
    <cfRule type="cellIs" priority="173" dxfId="141" operator="notEqual" stopIfTrue="1">
      <formula>0</formula>
    </cfRule>
  </conditionalFormatting>
  <conditionalFormatting sqref="P150:P151">
    <cfRule type="cellIs" priority="172" dxfId="144" operator="equal" stopIfTrue="1">
      <formula>"НЕРАВНЕНИЕ!"</formula>
    </cfRule>
  </conditionalFormatting>
  <conditionalFormatting sqref="P153:P154">
    <cfRule type="cellIs" priority="171" dxfId="144" operator="equal" stopIfTrue="1">
      <formula>"НЕРАВНЕНИЕ !"</formula>
    </cfRule>
  </conditionalFormatting>
  <conditionalFormatting sqref="P153:P154">
    <cfRule type="cellIs" priority="170" dxfId="144" operator="notEqual">
      <formula>0</formula>
    </cfRule>
  </conditionalFormatting>
  <conditionalFormatting sqref="B3">
    <cfRule type="cellIs" priority="166" dxfId="145" operator="equal" stopIfTrue="1">
      <formula>0</formula>
    </cfRule>
  </conditionalFormatting>
  <conditionalFormatting sqref="G2:H2">
    <cfRule type="cellIs" priority="164" dxfId="144" operator="equal">
      <formula>"отчетено НЕРАВНЕНИЕ в таблица 'Status'!"</formula>
    </cfRule>
    <cfRule type="cellIs" priority="165" dxfId="146" operator="equal">
      <formula>0</formula>
    </cfRule>
  </conditionalFormatting>
  <conditionalFormatting sqref="J2">
    <cfRule type="cellIs" priority="163" dxfId="144" operator="notEqual">
      <formula>0</formula>
    </cfRule>
  </conditionalFormatting>
  <conditionalFormatting sqref="M2:N2">
    <cfRule type="cellIs" priority="162" dxfId="144" operator="notEqual">
      <formula>0</formula>
    </cfRule>
  </conditionalFormatting>
  <conditionalFormatting sqref="H1">
    <cfRule type="cellIs" priority="160" dxfId="144" operator="equal">
      <formula>"отчетено НЕРАВНЕНИЕ в таблица 'Status'!"</formula>
    </cfRule>
    <cfRule type="cellIs" priority="161" dxfId="146" operator="equal">
      <formula>0</formula>
    </cfRule>
  </conditionalFormatting>
  <conditionalFormatting sqref="K1">
    <cfRule type="cellIs" priority="159" dxfId="144" operator="notEqual">
      <formula>0</formula>
    </cfRule>
  </conditionalFormatting>
  <conditionalFormatting sqref="M1">
    <cfRule type="cellIs" priority="158" dxfId="145" operator="equal" stopIfTrue="1">
      <formula>0</formula>
    </cfRule>
  </conditionalFormatting>
  <conditionalFormatting sqref="N1">
    <cfRule type="cellIs" priority="157" dxfId="144" operator="notEqual">
      <formula>0</formula>
    </cfRule>
  </conditionalFormatting>
  <conditionalFormatting sqref="P1">
    <cfRule type="cellIs" priority="156" dxfId="145" operator="equal" stopIfTrue="1">
      <formula>0</formula>
    </cfRule>
  </conditionalFormatting>
  <conditionalFormatting sqref="S1:T1">
    <cfRule type="cellIs" priority="140" dxfId="147" operator="between" stopIfTrue="1">
      <formula>1000000000000</formula>
      <formula>9999999999999990</formula>
    </cfRule>
    <cfRule type="cellIs" priority="141" dxfId="148" operator="between" stopIfTrue="1">
      <formula>10000000000</formula>
      <formula>999999999999</formula>
    </cfRule>
    <cfRule type="cellIs" priority="142" dxfId="149" operator="between" stopIfTrue="1">
      <formula>1000000</formula>
      <formula>99999999</formula>
    </cfRule>
    <cfRule type="cellIs" priority="143" dxfId="150" operator="between" stopIfTrue="1">
      <formula>100</formula>
      <formula>9999</formula>
    </cfRule>
  </conditionalFormatting>
  <conditionalFormatting sqref="B84">
    <cfRule type="cellIs" priority="139" dxfId="142" operator="notEqual" stopIfTrue="1">
      <formula>0</formula>
    </cfRule>
    <cfRule type="cellIs" priority="138" dxfId="151" operator="equal">
      <formula>0</formula>
    </cfRule>
  </conditionalFormatting>
  <conditionalFormatting sqref="B127 R127">
    <cfRule type="expression" priority="137" dxfId="152" stopIfTrue="1">
      <formula>$M$1=9900</formula>
    </cfRule>
  </conditionalFormatting>
  <conditionalFormatting sqref="F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B5:C5">
    <cfRule type="cellIs" priority="28" dxfId="143" operator="equal" stopIfTrue="1">
      <formula>0</formula>
    </cfRule>
  </conditionalFormatting>
  <conditionalFormatting sqref="F168:G168">
    <cfRule type="cellIs" priority="22" dxfId="144" operator="equal" stopIfTrue="1">
      <formula>"НЕРАВНЕНИЕ !"</formula>
    </cfRule>
    <cfRule type="cellIs" priority="23" dxfId="16" operator="equal" stopIfTrue="1">
      <formula>"НЕРАВНЕНИЕ !"</formula>
    </cfRule>
  </conditionalFormatting>
  <conditionalFormatting sqref="P168">
    <cfRule type="cellIs" priority="15" dxfId="144" operator="notEqual">
      <formula>0</formula>
    </cfRule>
  </conditionalFormatting>
  <conditionalFormatting sqref="F164">
    <cfRule type="cellIs" priority="27" dxfId="146" operator="equal">
      <formula>0</formula>
    </cfRule>
  </conditionalFormatting>
  <conditionalFormatting sqref="G164">
    <cfRule type="cellIs" priority="26" dxfId="146" operator="equal">
      <formula>0</formula>
    </cfRule>
  </conditionalFormatting>
  <conditionalFormatting sqref="O164">
    <cfRule type="cellIs" priority="25" dxfId="146" operator="equal">
      <formula>0</formula>
    </cfRule>
  </conditionalFormatting>
  <conditionalFormatting sqref="P164">
    <cfRule type="cellIs" priority="24" dxfId="146" operator="equal">
      <formula>0</formula>
    </cfRule>
  </conditionalFormatting>
  <conditionalFormatting sqref="O168 I168:J168">
    <cfRule type="cellIs" priority="21" dxfId="144" operator="equal" stopIfTrue="1">
      <formula>"НЕРАВНЕНИЕ !"</formula>
    </cfRule>
  </conditionalFormatting>
  <conditionalFormatting sqref="L168 N168">
    <cfRule type="cellIs" priority="20" dxfId="144" operator="equal" stopIfTrue="1">
      <formula>"НЕРАВНЕНИЕ !"</formula>
    </cfRule>
  </conditionalFormatting>
  <conditionalFormatting sqref="L168 O168 F168:G168 I168:J168">
    <cfRule type="cellIs" priority="19" dxfId="144" operator="notEqual">
      <formula>0</formula>
    </cfRule>
  </conditionalFormatting>
  <conditionalFormatting sqref="M168">
    <cfRule type="cellIs" priority="18" dxfId="144" operator="equal" stopIfTrue="1">
      <formula>"НЕРАВНЕНИЕ !"</formula>
    </cfRule>
  </conditionalFormatting>
  <conditionalFormatting sqref="M168">
    <cfRule type="cellIs" priority="17" dxfId="144" operator="notEqual">
      <formula>0</formula>
    </cfRule>
  </conditionalFormatting>
  <conditionalFormatting sqref="P168">
    <cfRule type="cellIs" priority="16" dxfId="144" operator="equal" stopIfTrue="1">
      <formula>"НЕРАВНЕНИЕ !"</formula>
    </cfRule>
  </conditionalFormatting>
  <conditionalFormatting sqref="I164">
    <cfRule type="cellIs" priority="14" dxfId="146" operator="equal">
      <formula>0</formula>
    </cfRule>
  </conditionalFormatting>
  <conditionalFormatting sqref="J164">
    <cfRule type="cellIs" priority="13" dxfId="146" operator="equal">
      <formula>0</formula>
    </cfRule>
  </conditionalFormatting>
  <conditionalFormatting sqref="L164">
    <cfRule type="cellIs" priority="12" dxfId="146" operator="equal">
      <formula>0</formula>
    </cfRule>
  </conditionalFormatting>
  <conditionalFormatting sqref="M164">
    <cfRule type="cellIs" priority="11" dxfId="146" operator="equal">
      <formula>0</formula>
    </cfRule>
  </conditionalFormatting>
  <conditionalFormatting sqref="F167:G167">
    <cfRule type="cellIs" priority="9" dxfId="144" operator="equal" stopIfTrue="1">
      <formula>"НЕРАВНЕНИЕ!"</formula>
    </cfRule>
    <cfRule type="cellIs" priority="10" dxfId="16" operator="equal" stopIfTrue="1">
      <formula>"НЕРАВНЕНИЕ!"</formula>
    </cfRule>
  </conditionalFormatting>
  <conditionalFormatting sqref="O167 I167:J167">
    <cfRule type="cellIs" priority="8" dxfId="144" operator="equal" stopIfTrue="1">
      <formula>"НЕРАВНЕНИЕ!"</formula>
    </cfRule>
  </conditionalFormatting>
  <conditionalFormatting sqref="L167 N167">
    <cfRule type="cellIs" priority="7" dxfId="144" operator="equal" stopIfTrue="1">
      <formula>"НЕРАВНЕНИЕ!"</formula>
    </cfRule>
  </conditionalFormatting>
  <conditionalFormatting sqref="M167">
    <cfRule type="cellIs" priority="6" dxfId="144" operator="equal" stopIfTrue="1">
      <formula>"НЕРАВНЕНИЕ!"</formula>
    </cfRule>
  </conditionalFormatting>
  <conditionalFormatting sqref="P167">
    <cfRule type="cellIs" priority="5" dxfId="144" operator="equal" stopIfTrue="1">
      <formula>"НЕРАВНЕНИЕ!"</formula>
    </cfRule>
  </conditionalFormatting>
  <conditionalFormatting sqref="O170:P171 L170:M171 I170:J171 F170:G171">
    <cfRule type="cellIs" priority="4" dxfId="153" operator="equal" stopIfTrue="1">
      <formula>0</formula>
    </cfRule>
  </conditionalFormatting>
  <conditionalFormatting sqref="O173:P174">
    <cfRule type="cellIs" priority="3" dxfId="153" operator="equal" stopIfTrue="1">
      <formula>0</formula>
    </cfRule>
  </conditionalFormatting>
  <conditionalFormatting sqref="B6:C6">
    <cfRule type="cellIs" priority="2" dxfId="143" operator="equal" stopIfTrue="1">
      <formula>0</formula>
    </cfRule>
  </conditionalFormatting>
  <conditionalFormatting sqref="B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НАЦИОНАЛЕН ОСИГУРИТЕЛЕН ИНСТИТУТ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121082521</v>
      </c>
      <c r="J1" s="808"/>
      <c r="K1" s="439"/>
      <c r="L1" s="440" t="s">
        <v>245</v>
      </c>
      <c r="M1" s="441">
        <f>+'Cash-Flow-2023-Leva'!M1</f>
        <v>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[Седалище и адрес]</v>
      </c>
      <c r="C3" s="815"/>
      <c r="D3" s="815"/>
      <c r="E3" s="815"/>
      <c r="F3" s="816"/>
      <c r="G3" s="445" t="s">
        <v>238</v>
      </c>
      <c r="H3" s="817">
        <f>+'Cash-Flow-2023-Leva'!H3</f>
        <v>0</v>
      </c>
      <c r="I3" s="818"/>
      <c r="J3" s="818"/>
      <c r="K3" s="819"/>
      <c r="L3" s="51" t="s">
        <v>246</v>
      </c>
      <c r="M3" s="820">
        <f>+'Cash-Flow-2023-Leva'!M3:P3</f>
        <v>0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НАЦИОНАЛЕН ОСИГУРИТЕЛЕН ИНСТИТУТ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30.06.2023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30.06.2023 г.</v>
      </c>
      <c r="G11" s="396">
        <f>+'Cash-Flow-2023-Leva'!G11</f>
        <v>2022</v>
      </c>
      <c r="H11" s="5"/>
      <c r="I11" s="589" t="str">
        <f>+O8</f>
        <v>30.06.2023 г.</v>
      </c>
      <c r="J11" s="397">
        <f>+'Cash-Flow-2023-Leva'!J11</f>
        <v>2022</v>
      </c>
      <c r="K11" s="5"/>
      <c r="L11" s="590" t="str">
        <f>+O8</f>
        <v>30.06.2023 г.</v>
      </c>
      <c r="M11" s="398">
        <f>+'Cash-Flow-2023-Leva'!M11</f>
        <v>2022</v>
      </c>
      <c r="N11" s="462"/>
      <c r="O11" s="591" t="str">
        <f>+O8</f>
        <v>30.06.2023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46346.409</v>
      </c>
      <c r="G15" s="255">
        <f>+'Cash-Flow-2023-Leva'!G15/1000</f>
        <v>92882.483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46346.409</v>
      </c>
      <c r="P15" s="378">
        <f aca="true" t="shared" si="1" ref="P15:P24">+G15+J15+M15</f>
        <v>92882.483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0</v>
      </c>
      <c r="G18" s="255">
        <f>+'Cash-Flow-2023-Leva'!G18/1000</f>
        <v>0.005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0</v>
      </c>
      <c r="P18" s="378">
        <f t="shared" si="1"/>
        <v>0.005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0</v>
      </c>
      <c r="G19" s="278">
        <f>+'Cash-Flow-2023-Leva'!G19/1000</f>
        <v>0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0</v>
      </c>
      <c r="G20" s="278">
        <f>+'Cash-Flow-2023-Leva'!G20/1000</f>
        <v>0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1967.636</v>
      </c>
      <c r="G22" s="278">
        <f>+'Cash-Flow-2023-Leva'!G22/1000</f>
        <v>5168.988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1967.636</v>
      </c>
      <c r="P22" s="412">
        <f t="shared" si="1"/>
        <v>5168.988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0</v>
      </c>
      <c r="G24" s="267">
        <f>+'Cash-Flow-2023-Leva'!G24/1000</f>
        <v>0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0</v>
      </c>
      <c r="P24" s="384">
        <f t="shared" si="1"/>
        <v>0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48314.045</v>
      </c>
      <c r="G25" s="235">
        <f>+SUM(G15,G16,G18,G19,G20,G21,G22,G23,G24)</f>
        <v>98051.476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48314.045</v>
      </c>
      <c r="P25" s="363">
        <f>+SUM(P15,P16,P18,P19,P20,P21,P22,P23,P24)</f>
        <v>98051.476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0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0</v>
      </c>
      <c r="G37" s="235">
        <f>+'Cash-Flow-2023-Leva'!G37/1000</f>
        <v>0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0</v>
      </c>
      <c r="P37" s="363">
        <f t="shared" si="3"/>
        <v>0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0</v>
      </c>
      <c r="G38" s="280">
        <f>+'Cash-Flow-2023-Leva'!G38/1000</f>
        <v>0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0</v>
      </c>
      <c r="G39" s="282">
        <f>+'Cash-Flow-2023-Leva'!G39/1000</f>
        <v>0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0</v>
      </c>
      <c r="G42" s="235">
        <f>+'Cash-Flow-2023-Leva'!G42/1000</f>
        <v>0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0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</v>
      </c>
      <c r="G47" s="267">
        <f>+'Cash-Flow-2023-Leva'!G47/1000</f>
        <v>0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48314.045</v>
      </c>
      <c r="G50" s="257">
        <f>+G25+G30+G37+G42+G48</f>
        <v>98051.476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48314.045</v>
      </c>
      <c r="P50" s="380">
        <f>+P25+P30+P37+P42+P48</f>
        <v>98051.476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0</v>
      </c>
      <c r="G53" s="228">
        <f>+'Cash-Flow-2023-Leva'!G53/1000</f>
        <v>0</v>
      </c>
      <c r="H53" s="277"/>
      <c r="I53" s="238">
        <f>+'Cash-Flow-2023-Leva'!I53/1000</f>
        <v>0</v>
      </c>
      <c r="J53" s="228">
        <f>+'Cash-Flow-2023-Leva'!J53/1000</f>
        <v>0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0</v>
      </c>
      <c r="P53" s="359">
        <f t="shared" si="5"/>
        <v>0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0</v>
      </c>
      <c r="G54" s="267">
        <f>+'Cash-Flow-2023-Leva'!G54/1000</f>
        <v>5.031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0</v>
      </c>
      <c r="P54" s="384">
        <f t="shared" si="5"/>
        <v>5.031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0</v>
      </c>
      <c r="G55" s="267">
        <f>+'Cash-Flow-2023-Leva'!G55/1000</f>
        <v>0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0</v>
      </c>
      <c r="P55" s="384">
        <f t="shared" si="5"/>
        <v>0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0</v>
      </c>
      <c r="G56" s="267">
        <f>+'Cash-Flow-2023-Leva'!G56/1000</f>
        <v>0</v>
      </c>
      <c r="H56" s="277"/>
      <c r="I56" s="268">
        <f>+'Cash-Flow-2023-Leva'!I56/1000</f>
        <v>0</v>
      </c>
      <c r="J56" s="267">
        <f>+'Cash-Flow-2023-Leva'!J56/1000</f>
        <v>0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0</v>
      </c>
      <c r="P56" s="384">
        <f t="shared" si="5"/>
        <v>0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0</v>
      </c>
      <c r="G57" s="267">
        <f>+'Cash-Flow-2023-Leva'!G57/1000</f>
        <v>0</v>
      </c>
      <c r="H57" s="277"/>
      <c r="I57" s="268">
        <f>+'Cash-Flow-2023-Leva'!I57/1000</f>
        <v>0</v>
      </c>
      <c r="J57" s="267">
        <f>+'Cash-Flow-2023-Leva'!J57/1000</f>
        <v>0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0</v>
      </c>
      <c r="P57" s="384">
        <f t="shared" si="5"/>
        <v>0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0</v>
      </c>
      <c r="G58" s="261">
        <f>+SUM(G53:G57)</f>
        <v>5.031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0</v>
      </c>
      <c r="P58" s="382">
        <f>+SUM(P53:P57)</f>
        <v>5.031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0</v>
      </c>
      <c r="G61" s="267">
        <f>+'Cash-Flow-2023-Leva'!G61/1000</f>
        <v>0</v>
      </c>
      <c r="H61" s="277"/>
      <c r="I61" s="268">
        <f>+'Cash-Flow-2023-Leva'!I61/1000</f>
        <v>0</v>
      </c>
      <c r="J61" s="267">
        <f>+'Cash-Flow-2023-Leva'!J61/1000</f>
        <v>0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0</v>
      </c>
      <c r="P61" s="384">
        <f t="shared" si="6"/>
        <v>0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</v>
      </c>
      <c r="G62" s="267">
        <f>+'Cash-Flow-2023-Leva'!G62/1000</f>
        <v>0</v>
      </c>
      <c r="H62" s="277"/>
      <c r="I62" s="268">
        <f>+'Cash-Flow-2023-Leva'!I62/1000</f>
        <v>0</v>
      </c>
      <c r="J62" s="267">
        <f>+'Cash-Flow-2023-Leva'!J62/1000</f>
        <v>0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0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</v>
      </c>
      <c r="G65" s="261">
        <f>+SUM(G60:G63)</f>
        <v>0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0</v>
      </c>
      <c r="P65" s="382">
        <f>+SUM(P60:P63)</f>
        <v>0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40853.761</v>
      </c>
      <c r="G71" s="228">
        <f>+'Cash-Flow-2023-Leva'!G71/1000</f>
        <v>69681.668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40853.761</v>
      </c>
      <c r="P71" s="359">
        <f>+G71+J71+M71</f>
        <v>69681.668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40853.761</v>
      </c>
      <c r="G73" s="261">
        <f>+SUM(G71:G72)</f>
        <v>69681.668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40853.761</v>
      </c>
      <c r="P73" s="382">
        <f>+SUM(P71:P72)</f>
        <v>69681.668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40853.761</v>
      </c>
      <c r="G79" s="272">
        <f>+G58+G65+G69+G73+G77</f>
        <v>69686.69900000001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40853.761</v>
      </c>
      <c r="P79" s="392">
        <f>+P58+P65+P69+P73+P77</f>
        <v>69686.69900000001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0</v>
      </c>
      <c r="G81" s="255">
        <f>+'Cash-Flow-2023-Leva'!G81/1000</f>
        <v>0</v>
      </c>
      <c r="H81" s="277"/>
      <c r="I81" s="256">
        <f>+'Cash-Flow-2023-Leva'!I81/1000</f>
        <v>0</v>
      </c>
      <c r="J81" s="255">
        <f>+'Cash-Flow-2023-Leva'!J81/1000</f>
        <v>0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0</v>
      </c>
      <c r="P81" s="378">
        <f>+G81+J81+M81</f>
        <v>0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0</v>
      </c>
      <c r="G83" s="270">
        <f>+G81+G82</f>
        <v>0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0</v>
      </c>
      <c r="P83" s="387">
        <f>+P81+P82</f>
        <v>0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7460.284</v>
      </c>
      <c r="G85" s="291">
        <f>+G50-G79+G83</f>
        <v>28364.776999999987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7460.284</v>
      </c>
      <c r="P85" s="389">
        <f>+P50-P79+P83</f>
        <v>28364.776999999987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-7460.284000000023</v>
      </c>
      <c r="G86" s="293">
        <f>+G103+G122+G129-G134</f>
        <v>-28364.77699999998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-7460.284000000023</v>
      </c>
      <c r="P86" s="391">
        <f>+P103+P122+P129-P134</f>
        <v>-28364.77699999998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25156.6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25156.6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0</v>
      </c>
      <c r="G100" s="267">
        <f>+'Cash-Flow-2023-Leva'!G100/1000</f>
        <v>0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25156.6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0</v>
      </c>
      <c r="P101" s="363">
        <f>+SUM(P99:P100)</f>
        <v>25156.6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25156.6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0</v>
      </c>
      <c r="P103" s="380">
        <f>+P91+P97+P101</f>
        <v>25156.6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0</v>
      </c>
      <c r="M118" s="228">
        <f>+'Cash-Flow-2023-Leva'!M118/1000</f>
        <v>0</v>
      </c>
      <c r="N118" s="463"/>
      <c r="O118" s="366">
        <f>+F118+I118+L118</f>
        <v>0</v>
      </c>
      <c r="P118" s="359">
        <f>+G118+J118+M118</f>
        <v>0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</v>
      </c>
      <c r="M120" s="261">
        <f>+SUM(M118:M119)</f>
        <v>0</v>
      </c>
      <c r="N120" s="463"/>
      <c r="O120" s="381">
        <f>+SUM(O118:O119)</f>
        <v>0</v>
      </c>
      <c r="P120" s="382">
        <f>+SUM(P118:P119)</f>
        <v>0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</v>
      </c>
      <c r="M122" s="272">
        <f>+M108+M112+M116+M120</f>
        <v>0</v>
      </c>
      <c r="N122" s="463"/>
      <c r="O122" s="385">
        <f>+O108+O112+O116+O120</f>
        <v>0</v>
      </c>
      <c r="P122" s="392">
        <f>+P108+P112+P116+P120</f>
        <v>0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-193.253</v>
      </c>
      <c r="G125" s="267">
        <f>+'Cash-Flow-2023-Leva'!G125/1000</f>
        <v>-949.285</v>
      </c>
      <c r="H125" s="277"/>
      <c r="I125" s="268">
        <f>+'Cash-Flow-2023-Leva'!I125/1000</f>
        <v>0</v>
      </c>
      <c r="J125" s="267">
        <f>+'Cash-Flow-2023-Leva'!J125/1000</f>
        <v>0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-193.253</v>
      </c>
      <c r="P125" s="384">
        <f t="shared" si="8"/>
        <v>-949.285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-1165.506</v>
      </c>
      <c r="G126" s="267">
        <f>+'Cash-Flow-2023-Leva'!G126/1000</f>
        <v>-101.541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-1165.506</v>
      </c>
      <c r="P126" s="384">
        <f t="shared" si="8"/>
        <v>-101.541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-1358.759</v>
      </c>
      <c r="G129" s="270">
        <f>+SUM(G124,G125,G126,G128)</f>
        <v>-1050.826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-1358.759</v>
      </c>
      <c r="P129" s="387">
        <f>+SUM(P124,P125,P126,P128)</f>
        <v>-1050.826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462756.331</v>
      </c>
      <c r="G131" s="255">
        <f>+'Cash-Flow-2023-Leva'!G131/1000</f>
        <v>410285.78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0</v>
      </c>
      <c r="M131" s="255">
        <f>+'Cash-Flow-2023-Leva'!M131/1000</f>
        <v>0</v>
      </c>
      <c r="N131" s="463"/>
      <c r="O131" s="365">
        <f aca="true" t="shared" si="9" ref="O131:P133">+F131+I131+L131</f>
        <v>462756.331</v>
      </c>
      <c r="P131" s="378">
        <f t="shared" si="9"/>
        <v>410285.78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468857.856</v>
      </c>
      <c r="G133" s="267">
        <f>+'Cash-Flow-2023-Leva'!G133/1000</f>
        <v>462756.331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0</v>
      </c>
      <c r="M133" s="267">
        <f>+'Cash-Flow-2023-Leva'!M133/1000</f>
        <v>0</v>
      </c>
      <c r="N133" s="463"/>
      <c r="O133" s="361">
        <f t="shared" si="9"/>
        <v>468857.856</v>
      </c>
      <c r="P133" s="384">
        <f t="shared" si="9"/>
        <v>462756.331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6101.525000000023</v>
      </c>
      <c r="G134" s="275">
        <f>+G133-G131-G132</f>
        <v>52470.55099999998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</v>
      </c>
      <c r="M134" s="275">
        <f>+M133-M131-M132</f>
        <v>0</v>
      </c>
      <c r="N134" s="463"/>
      <c r="O134" s="394">
        <f>+O133-O131-O132</f>
        <v>6101.525000000023</v>
      </c>
      <c r="P134" s="395">
        <f>+P133-P131-P132</f>
        <v>52470.55099999998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6101.525000000023</v>
      </c>
      <c r="G142" s="275">
        <f>+G134+G140</f>
        <v>52470.55099999998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0</v>
      </c>
      <c r="M142" s="537">
        <f>+M134+M140</f>
        <v>0</v>
      </c>
      <c r="N142" s="463"/>
      <c r="O142" s="549">
        <f>+O134+O140</f>
        <v>6101.525000000023</v>
      </c>
      <c r="P142" s="550">
        <f>+P134+P140</f>
        <v>52470.55099999998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2082023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Олга В. Георгиева</cp:lastModifiedBy>
  <cp:lastPrinted>2020-03-18T16:57:49Z</cp:lastPrinted>
  <dcterms:created xsi:type="dcterms:W3CDTF">2015-12-01T07:17:04Z</dcterms:created>
  <dcterms:modified xsi:type="dcterms:W3CDTF">2023-07-31T10:52:33Z</dcterms:modified>
  <cp:category/>
  <cp:version/>
  <cp:contentType/>
  <cp:contentStatus/>
</cp:coreProperties>
</file>