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95" windowWidth="21570" windowHeight="564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<sst xmlns="http://schemas.openxmlformats.org/spreadsheetml/2006/main" count="3138" uniqueCount="1933">
  <si>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</si>
  <si>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</si>
  <si>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</si>
  <si>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</si>
  <si>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</si>
  <si>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</si>
  <si>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</si>
  <si>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</si>
  <si>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</si>
  <si>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</si>
  <si>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</si>
  <si>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</si>
  <si>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</si>
  <si>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</si>
  <si>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</si>
  <si>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</si>
  <si>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</si>
  <si>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</si>
  <si>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</si>
  <si>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</si>
  <si>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</si>
  <si>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</si>
  <si>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</si>
  <si>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</si>
  <si>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</si>
  <si>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</si>
  <si>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</si>
  <si>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</si>
  <si>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</si>
  <si>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</si>
  <si>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</si>
  <si>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</si>
  <si>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</si>
  <si>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</si>
  <si>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</si>
  <si>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</si>
  <si>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</si>
  <si>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</si>
  <si>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</si>
  <si>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</si>
  <si>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</si>
  <si>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</si>
  <si>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</si>
  <si>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</si>
  <si>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</si>
  <si>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</si>
  <si>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</si>
  <si>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</si>
  <si>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</si>
  <si>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</si>
  <si>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</si>
  <si>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</si>
  <si>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</si>
  <si>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</si>
  <si>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</si>
  <si>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</si>
  <si>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</si>
  <si>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</si>
  <si>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</si>
  <si>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</si>
  <si>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</si>
  <si>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</si>
  <si>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</si>
  <si>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</si>
  <si>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</si>
  <si>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</si>
  <si>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</si>
  <si>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</si>
  <si>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</si>
  <si>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</si>
  <si>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</si>
  <si>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</si>
  <si>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</si>
  <si>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</si>
  <si>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</si>
  <si>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</si>
  <si>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</si>
  <si>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</si>
  <si>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</si>
  <si>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</si>
  <si>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</si>
  <si>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</si>
  <si>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</si>
  <si>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</si>
  <si>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</si>
  <si>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</si>
  <si>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</si>
  <si>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</si>
  <si>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</si>
  <si>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</si>
  <si>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</si>
  <si>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</si>
  <si>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</si>
  <si>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</si>
  <si>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</si>
  <si>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</si>
  <si>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</si>
  <si>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</si>
  <si>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</si>
  <si>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</si>
  <si>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</si>
  <si>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</si>
  <si>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</si>
  <si>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</si>
  <si>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</si>
  <si>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</si>
  <si>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</si>
  <si>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код по ЕБК:</t>
  </si>
  <si>
    <r>
      <t xml:space="preserve">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</si>
  <si>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</si>
  <si>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</si>
  <si>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</si>
  <si>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</si>
  <si>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</si>
  <si>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</si>
  <si>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</si>
  <si>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</si>
  <si>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</si>
  <si>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</si>
  <si>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</si>
  <si>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</si>
  <si>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</si>
  <si>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</si>
  <si>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</si>
  <si>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</si>
  <si>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</si>
  <si>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</si>
  <si>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</si>
  <si>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</si>
  <si>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</si>
  <si>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</si>
  <si>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</si>
  <si>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</si>
  <si>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</si>
  <si>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</si>
  <si>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</si>
  <si>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</si>
  <si>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</si>
  <si>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</si>
  <si>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</si>
  <si>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</si>
  <si>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</si>
  <si>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</si>
  <si>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</si>
  <si>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</si>
  <si>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</si>
  <si>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</si>
  <si>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</si>
  <si>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</si>
  <si>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</si>
  <si>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</si>
  <si>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</si>
  <si>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</si>
  <si>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</si>
  <si>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</si>
  <si>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</si>
  <si>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</si>
  <si>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</si>
  <si>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</si>
  <si>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</si>
  <si>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</si>
  <si>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</si>
  <si>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</si>
  <si>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</si>
  <si>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</si>
  <si>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</si>
  <si>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</si>
  <si>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</si>
  <si>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</si>
  <si>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</si>
  <si>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</si>
  <si>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</si>
  <si>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</si>
  <si>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</si>
  <si>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</si>
  <si>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</si>
  <si>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</si>
  <si>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</si>
  <si>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</si>
  <si>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</si>
  <si>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</si>
  <si>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</si>
  <si>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</si>
  <si>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</si>
  <si>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</si>
  <si>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</si>
  <si>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</si>
  <si>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</si>
  <si>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</si>
  <si>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</si>
  <si>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</si>
  <si>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</si>
  <si>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</si>
  <si>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</si>
  <si>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</si>
  <si>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</si>
  <si>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</si>
  <si>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</si>
  <si>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</si>
  <si>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</si>
  <si>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</si>
  <si>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</si>
  <si>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</si>
  <si>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</si>
  <si>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</si>
  <si>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</si>
  <si>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</si>
  <si>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</si>
  <si>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</si>
  <si>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</si>
  <si>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</si>
  <si>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</si>
  <si>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</si>
  <si>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</si>
  <si>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</si>
  <si>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</si>
  <si>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</si>
  <si>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</si>
  <si>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</si>
  <si>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</si>
  <si>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</si>
  <si>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</si>
  <si>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</si>
  <si>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</si>
  <si>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</si>
  <si>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</si>
  <si>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</si>
  <si>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</si>
  <si>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</si>
  <si>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</si>
  <si>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</si>
  <si>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</si>
  <si>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</si>
  <si>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</si>
  <si>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</si>
  <si>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</si>
  <si>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</si>
  <si>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</si>
  <si>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</si>
  <si>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</si>
  <si>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</si>
  <si>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</si>
  <si>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</si>
  <si>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</si>
  <si>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</si>
  <si>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</si>
  <si>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</si>
  <si>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</si>
  <si>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</si>
  <si>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</si>
  <si>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</si>
  <si>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</si>
  <si>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</si>
  <si>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</si>
  <si>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</si>
  <si>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</si>
  <si>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</si>
  <si>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</si>
  <si>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</si>
  <si>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</si>
  <si>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</si>
  <si>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</si>
  <si>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</si>
  <si>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</si>
  <si>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</si>
  <si>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</si>
  <si>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</si>
  <si>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</si>
  <si>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</si>
  <si>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</si>
  <si>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</si>
  <si>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</si>
  <si>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</si>
  <si>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</si>
  <si>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</si>
  <si>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</si>
  <si>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</si>
  <si>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</si>
  <si>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</si>
  <si>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</si>
  <si>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</si>
  <si>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</si>
  <si>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</si>
  <si>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</si>
  <si>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</si>
  <si>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</si>
  <si>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</si>
  <si>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</si>
  <si>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</si>
  <si>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</si>
  <si>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</si>
  <si>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</si>
  <si>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</si>
  <si>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</si>
  <si>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</si>
  <si>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</si>
  <si>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</si>
  <si>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</si>
  <si>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</si>
  <si>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</si>
  <si>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</si>
  <si>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</si>
  <si>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</si>
  <si>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</si>
  <si>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</si>
  <si>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</si>
  <si>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</si>
  <si>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</si>
  <si>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</si>
  <si>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</si>
  <si>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</si>
  <si>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</si>
  <si>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</si>
  <si>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</si>
  <si>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</si>
  <si>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</si>
  <si>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</si>
  <si>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</si>
  <si>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</si>
  <si>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</si>
  <si>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</si>
  <si>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</si>
  <si>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</si>
  <si>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</si>
  <si>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</si>
  <si>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</si>
  <si>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</si>
  <si>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</si>
  <si>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</si>
  <si>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</si>
  <si>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</si>
  <si>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</si>
  <si>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</si>
  <si>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</si>
  <si>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</si>
  <si>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</si>
  <si>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</si>
  <si>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</si>
  <si>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</si>
  <si>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</si>
  <si>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</si>
  <si>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</si>
  <si>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</si>
  <si>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</si>
  <si>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</si>
  <si>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</si>
  <si>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</si>
  <si>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</si>
  <si>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</si>
  <si>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</si>
  <si>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</si>
  <si>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</si>
  <si>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</si>
  <si>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</si>
  <si>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</si>
  <si>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</si>
  <si>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</si>
  <si>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</si>
  <si>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</si>
  <si>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</si>
  <si>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</si>
  <si>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</si>
  <si>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</si>
  <si>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</si>
  <si>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</si>
  <si>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</si>
  <si>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</si>
  <si>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</si>
  <si>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</si>
  <si>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</si>
  <si>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</si>
  <si>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</si>
  <si>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</si>
  <si>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</si>
  <si>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</si>
  <si>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</si>
  <si>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</si>
  <si>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</si>
  <si>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</si>
  <si>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</si>
  <si>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</si>
  <si>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</si>
  <si>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</si>
  <si>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</si>
  <si>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</si>
  <si>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</si>
  <si>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</si>
  <si>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</si>
  <si>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</si>
  <si>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</si>
  <si>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</si>
  <si>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</si>
  <si>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</si>
  <si>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</si>
  <si>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</si>
  <si>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</si>
  <si>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</si>
  <si>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</si>
  <si>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</si>
  <si>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</si>
  <si>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</si>
  <si>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</si>
  <si>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</si>
  <si>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</si>
  <si>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</si>
  <si>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</si>
  <si>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</si>
  <si>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</si>
  <si>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</si>
  <si>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</si>
  <si>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</si>
  <si>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</si>
  <si>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</si>
  <si>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</si>
  <si>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</si>
  <si>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</si>
  <si>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</si>
  <si>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</si>
  <si>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</si>
  <si>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</si>
  <si>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</si>
  <si>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</si>
  <si>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</si>
  <si>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</si>
  <si>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</si>
  <si>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</si>
  <si>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</si>
  <si>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</si>
  <si>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</si>
  <si>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</si>
  <si>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</si>
  <si>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</si>
  <si>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</si>
  <si>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</si>
  <si>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</si>
  <si>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</si>
  <si>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</si>
  <si>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</si>
  <si>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</si>
  <si>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</si>
  <si>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</si>
  <si>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</si>
  <si>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</si>
  <si>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</si>
  <si>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</si>
  <si>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</si>
  <si>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</si>
  <si>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</si>
  <si>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</si>
  <si>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</si>
  <si>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</si>
  <si>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</si>
  <si>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</si>
  <si>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</si>
  <si>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</si>
  <si>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</si>
  <si>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</si>
  <si>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</si>
  <si>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</si>
  <si>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</si>
  <si>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</si>
  <si>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</si>
  <si>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</si>
  <si>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</si>
  <si>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</si>
  <si>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</si>
  <si>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</si>
  <si>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</si>
  <si>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</si>
  <si>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</si>
  <si>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</si>
  <si>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</si>
  <si>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</si>
  <si>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</si>
  <si>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</si>
  <si>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</si>
  <si>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</si>
  <si>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</si>
  <si>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</si>
  <si>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</si>
  <si>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</si>
  <si>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</si>
  <si>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</si>
  <si>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</si>
  <si>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</si>
  <si>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</si>
  <si>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</si>
  <si>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</si>
  <si>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</si>
  <si>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</si>
  <si>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</si>
  <si>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</si>
  <si>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</si>
  <si>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</si>
  <si>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</si>
  <si>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</si>
  <si>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</si>
  <si>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</si>
  <si>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</si>
  <si>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</si>
  <si>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</si>
  <si>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</si>
  <si>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</si>
  <si>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</si>
  <si>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</si>
  <si>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</si>
  <si>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</si>
  <si>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</si>
  <si>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</si>
  <si>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</si>
  <si>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</si>
  <si>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</si>
  <si>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</si>
  <si>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</si>
  <si>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</si>
  <si>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</si>
  <si>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</si>
  <si>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</si>
  <si>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</si>
  <si>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</si>
  <si>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</si>
  <si>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</si>
  <si>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</si>
  <si>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</si>
  <si>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</si>
  <si>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</si>
  <si>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</si>
  <si>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</si>
  <si>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</si>
  <si>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</si>
  <si>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</si>
  <si>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</si>
  <si>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</si>
  <si>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</si>
  <si>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</si>
  <si>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</si>
  <si>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</si>
  <si>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</si>
  <si>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</si>
  <si>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</si>
  <si>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</si>
  <si>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</si>
  <si>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</si>
  <si>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</si>
  <si>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</si>
  <si>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</si>
  <si>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</si>
  <si>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</si>
  <si>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</si>
  <si>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</si>
  <si>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</si>
  <si>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</si>
  <si>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</si>
  <si>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</si>
  <si>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</si>
  <si>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</si>
  <si>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</si>
  <si>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</si>
  <si>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</si>
  <si>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</si>
  <si>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</si>
  <si>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</si>
  <si>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</si>
  <si>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</si>
  <si>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</si>
  <si>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</si>
  <si>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</si>
  <si>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</si>
  <si>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</si>
  <si>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</si>
  <si>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</si>
  <si>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</si>
  <si>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</si>
  <si>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</si>
  <si>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</si>
  <si>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</si>
  <si>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</si>
  <si>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</si>
  <si>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</si>
  <si>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</si>
  <si>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</si>
  <si>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</si>
  <si>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</si>
  <si>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</si>
  <si>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</si>
  <si>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</si>
  <si>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</si>
  <si>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</si>
  <si>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</si>
  <si>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</si>
  <si>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</si>
  <si>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</si>
  <si>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</si>
  <si>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</si>
  <si>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</si>
  <si>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</si>
  <si>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</si>
  <si>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</si>
  <si>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</si>
  <si>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</si>
  <si>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</si>
  <si>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</si>
  <si>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</si>
  <si>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</si>
  <si>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</si>
  <si>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</si>
  <si>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</si>
  <si>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</si>
  <si>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</si>
  <si>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</si>
  <si>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</si>
  <si>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</si>
  <si>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</si>
  <si>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</si>
  <si>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</si>
  <si>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</si>
  <si>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</si>
  <si>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</si>
  <si>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</si>
  <si>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</si>
  <si>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</si>
  <si>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</si>
  <si>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</si>
  <si>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</si>
  <si>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</si>
  <si>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</si>
  <si>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</si>
  <si>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</si>
  <si>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</si>
  <si>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</si>
  <si>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</si>
  <si>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</si>
  <si>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</si>
  <si>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</si>
  <si>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</si>
  <si>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</si>
  <si>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</si>
  <si>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</si>
  <si>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</si>
  <si>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</si>
  <si>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</si>
  <si>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</si>
  <si>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</si>
  <si>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</si>
  <si>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</si>
  <si>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</si>
  <si>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</si>
  <si>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</si>
  <si>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</si>
  <si>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</si>
  <si>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</si>
  <si>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</si>
  <si>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</si>
  <si>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</si>
  <si>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</si>
  <si>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</si>
  <si>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</si>
  <si>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</si>
  <si>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</si>
  <si>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</si>
  <si>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</si>
  <si>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</si>
  <si>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</si>
  <si>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</si>
  <si>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</si>
  <si>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</si>
  <si>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</si>
  <si>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</si>
  <si>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</si>
  <si>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</si>
  <si>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</si>
  <si>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</si>
  <si>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</si>
  <si>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</si>
  <si>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</si>
  <si>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</si>
  <si>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</si>
  <si>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</si>
  <si>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</si>
  <si>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</si>
  <si>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</si>
  <si>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</si>
  <si>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</si>
  <si>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</si>
  <si>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</si>
  <si>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</si>
  <si>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</si>
  <si>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</si>
  <si>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</si>
  <si>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</si>
  <si>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</si>
  <si>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</si>
  <si>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</si>
  <si>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</si>
  <si>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</si>
  <si>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</si>
  <si>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</si>
  <si>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</si>
  <si>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</si>
  <si>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</si>
  <si>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</si>
  <si>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</si>
  <si>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</si>
  <si>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</si>
  <si>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</si>
  <si>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</si>
  <si>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</si>
  <si>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</si>
  <si>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</si>
  <si>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</si>
  <si>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</si>
  <si>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</si>
  <si>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</si>
  <si>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</si>
  <si>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</si>
  <si>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</si>
  <si>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</si>
  <si>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</si>
  <si>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</si>
  <si>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</si>
  <si>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</si>
  <si>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</si>
  <si>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</si>
  <si>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</si>
  <si>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</si>
  <si>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</si>
  <si>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</si>
  <si>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</si>
  <si>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</si>
  <si>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</si>
  <si>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</si>
  <si>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</si>
  <si>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</si>
  <si>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</si>
  <si>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</si>
  <si>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</si>
  <si>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</si>
  <si>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</si>
  <si>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</si>
  <si>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</si>
  <si>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</si>
  <si>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</si>
  <si>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</si>
  <si>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</si>
  <si>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</si>
  <si>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</si>
  <si>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</si>
  <si>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</si>
  <si>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</si>
  <si>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</si>
  <si>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</si>
  <si>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</si>
  <si>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</si>
  <si>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</si>
  <si>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</si>
  <si>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</si>
  <si>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</si>
  <si>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</si>
  <si>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</si>
  <si>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</si>
  <si>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</si>
  <si>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</si>
  <si>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</si>
  <si>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</si>
  <si>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</si>
  <si>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</si>
  <si>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</si>
  <si>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</si>
  <si>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</si>
  <si>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</si>
  <si>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</si>
  <si>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</si>
  <si>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</si>
  <si>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</si>
  <si>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</si>
  <si>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</si>
  <si>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</si>
  <si>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</si>
  <si>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</si>
  <si>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</si>
  <si>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</si>
  <si>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</si>
  <si>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</si>
  <si>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</si>
  <si>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</si>
  <si>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</si>
  <si>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</si>
  <si>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</si>
  <si>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</si>
  <si>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</si>
  <si>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</si>
  <si>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</si>
  <si>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</si>
  <si>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</si>
  <si>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</si>
  <si>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</si>
  <si>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</si>
  <si>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</si>
  <si>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</si>
  <si>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</si>
  <si>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</si>
  <si>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</si>
  <si>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</si>
  <si>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</si>
  <si>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</si>
  <si>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</si>
  <si>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</si>
  <si>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</si>
  <si>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</si>
  <si>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</si>
  <si>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</si>
  <si>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</si>
  <si>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</si>
  <si>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</si>
  <si>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</si>
  <si>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</si>
  <si>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</si>
  <si>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</si>
  <si>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</si>
  <si>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</si>
  <si>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</si>
  <si>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</si>
  <si>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</si>
  <si>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</si>
  <si>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</si>
  <si>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</si>
  <si>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</si>
  <si>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</si>
  <si>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</si>
  <si>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</si>
  <si>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</si>
  <si>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</si>
  <si>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</si>
  <si>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</si>
  <si>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</si>
  <si>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</si>
  <si>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</si>
  <si>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</si>
  <si>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</si>
  <si>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</si>
  <si>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</si>
  <si>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</si>
  <si>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</si>
  <si>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</si>
  <si>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</si>
  <si>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</si>
  <si>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</si>
  <si>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</si>
  <si>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</si>
  <si>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</si>
  <si>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</si>
  <si>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</si>
  <si>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</si>
  <si>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</si>
  <si>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</si>
  <si>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</si>
  <si>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</si>
  <si>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</si>
  <si>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</si>
  <si>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</si>
  <si>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</si>
  <si>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</si>
  <si>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</si>
  <si>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</si>
  <si>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</si>
  <si>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</si>
  <si>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</si>
  <si>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</si>
  <si>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</si>
  <si>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</si>
  <si>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</si>
  <si>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</si>
  <si>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</si>
  <si>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</si>
  <si>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</si>
  <si>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</si>
  <si>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</si>
  <si>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</si>
  <si>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</si>
  <si>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</si>
  <si>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</si>
  <si>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</si>
  <si>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</si>
  <si>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</si>
  <si>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</si>
  <si>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</si>
  <si>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</si>
  <si>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</si>
  <si>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</si>
  <si>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</si>
  <si>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</si>
  <si>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</si>
  <si>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</si>
  <si>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</si>
  <si>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</si>
  <si>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</si>
  <si>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</si>
  <si>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</si>
  <si>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</si>
  <si>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</si>
  <si>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</si>
  <si>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</si>
  <si>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</si>
  <si>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</si>
  <si>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</si>
  <si>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</si>
  <si>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</si>
  <si>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</si>
  <si>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</si>
  <si>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</si>
  <si>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</si>
  <si>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</si>
  <si>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</si>
  <si>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</si>
  <si>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</si>
  <si>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</si>
  <si>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</si>
  <si>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</si>
  <si>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</si>
  <si>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</si>
  <si>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</si>
  <si>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</si>
  <si>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</si>
  <si>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</si>
  <si>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</si>
  <si>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</si>
  <si>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</si>
  <si>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</si>
  <si>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</si>
  <si>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</si>
  <si>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</si>
  <si>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</si>
  <si>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</si>
  <si>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</si>
  <si>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</si>
  <si>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</si>
  <si>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</si>
  <si>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</si>
  <si>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</si>
  <si>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</si>
  <si>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</si>
  <si>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</si>
  <si>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</si>
  <si>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</si>
  <si>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</si>
  <si>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</si>
  <si>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</si>
  <si>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</si>
  <si>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</si>
  <si>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</si>
  <si>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</si>
  <si>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</si>
  <si>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</si>
  <si>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</si>
  <si>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</si>
  <si>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</si>
  <si>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</si>
  <si>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</si>
  <si>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</si>
  <si>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</si>
  <si>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</si>
  <si>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</si>
  <si>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</si>
  <si>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</si>
  <si>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</si>
  <si>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</si>
  <si>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</si>
  <si>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</si>
  <si>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</si>
  <si>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</si>
  <si>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</si>
  <si>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</si>
  <si>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</si>
  <si>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</si>
  <si>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</si>
  <si>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</si>
  <si>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</si>
  <si>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</si>
  <si>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</si>
  <si>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</si>
  <si>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</si>
  <si>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</si>
  <si>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</si>
  <si>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</si>
  <si>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</si>
  <si>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</si>
  <si>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</si>
  <si>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</si>
  <si>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</si>
  <si>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</si>
  <si>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</si>
  <si>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</si>
  <si>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</si>
  <si>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</si>
  <si>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</si>
  <si>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</si>
  <si>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</si>
  <si>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</si>
  <si>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</si>
  <si>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</si>
  <si>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</si>
  <si>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</si>
  <si>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</si>
  <si>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</si>
  <si>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</si>
  <si>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</si>
  <si>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</si>
  <si>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</si>
  <si>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</si>
  <si>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</si>
  <si>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</si>
  <si>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</si>
  <si>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</si>
  <si>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</si>
  <si>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</si>
  <si>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</si>
  <si>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</si>
  <si>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</si>
  <si>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</si>
  <si>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</si>
  <si>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</si>
  <si>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</si>
  <si>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</si>
  <si>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</si>
  <si>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</si>
  <si>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</si>
  <si>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</si>
  <si>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</si>
  <si>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</si>
  <si>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</si>
  <si>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</si>
  <si>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</si>
  <si>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</si>
  <si>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</si>
  <si>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</si>
  <si>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</si>
  <si>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</si>
  <si>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</si>
  <si>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</si>
  <si>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</si>
  <si>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</si>
  <si>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</si>
  <si>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</si>
  <si>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</si>
  <si>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</si>
  <si>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</si>
  <si>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</si>
  <si>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</si>
  <si>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</si>
  <si>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</si>
  <si>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</si>
  <si>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</si>
  <si>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</si>
  <si>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</si>
  <si>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</si>
  <si>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</si>
  <si>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</si>
  <si>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</si>
  <si>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</si>
  <si>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</si>
  <si>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</si>
  <si>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</si>
  <si>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</si>
  <si>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</si>
  <si>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</si>
  <si>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</si>
  <si>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</si>
  <si>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</si>
  <si>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</si>
  <si>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</si>
  <si>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</si>
  <si>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</si>
  <si>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</si>
  <si>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</si>
  <si>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</si>
  <si>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</si>
  <si>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</si>
  <si>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</si>
  <si>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</si>
  <si>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</si>
  <si>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</si>
  <si>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</si>
  <si>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</si>
  <si>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</si>
  <si>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</si>
  <si>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</si>
  <si>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</si>
  <si>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</si>
  <si>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</si>
  <si>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</si>
  <si>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</si>
  <si>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</si>
  <si>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</si>
  <si>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</si>
  <si>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</si>
  <si>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</si>
  <si>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</si>
  <si>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</si>
  <si>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</si>
  <si>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</si>
  <si>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</si>
  <si>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</si>
  <si>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</si>
  <si>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</si>
  <si>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</si>
  <si>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</si>
  <si>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</si>
  <si>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</si>
  <si>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</si>
  <si>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</si>
  <si>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</si>
  <si>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b767</t>
  </si>
  <si>
    <t>d614</t>
  </si>
  <si>
    <t>c953</t>
  </si>
  <si>
    <t>НАЦИОНАЛЕН ОСИГУРИТЕЛЕН ИНСТИТУТ</t>
  </si>
  <si>
    <t>Олга Георгиева</t>
  </si>
  <si>
    <t>Албена Александрова</t>
  </si>
  <si>
    <t>926-13-01</t>
  </si>
  <si>
    <t>Olga.Georgieva@nssi.bg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</si>
  <si>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</si>
  <si>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</si>
  <si>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</si>
  <si>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</si>
  <si>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</si>
  <si>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</si>
  <si>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</si>
  <si>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</si>
  <si>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</si>
  <si>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</si>
  <si>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</si>
  <si>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</si>
  <si>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</si>
  <si>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</si>
  <si>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</si>
  <si>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</si>
  <si>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</si>
  <si>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</si>
  <si>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</si>
  <si>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</si>
  <si>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</si>
  <si>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</si>
  <si>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</si>
  <si>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</si>
  <si>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</si>
  <si>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</si>
  <si>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</si>
  <si>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</si>
  <si>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</si>
  <si>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</si>
  <si>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</si>
  <si>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</si>
  <si>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</si>
  <si>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</si>
  <si>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</si>
  <si>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</si>
  <si>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</si>
  <si>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</si>
  <si>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</si>
  <si>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</si>
  <si>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</si>
  <si>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</si>
  <si>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</si>
  <si>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</si>
  <si>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</si>
  <si>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</si>
  <si>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</si>
  <si>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</si>
  <si>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</si>
  <si>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</si>
  <si>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</si>
  <si>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</si>
  <si>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</si>
  <si>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</si>
  <si>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</si>
  <si>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</si>
  <si>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</si>
  <si>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</si>
  <si>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</si>
  <si>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</si>
  <si>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</si>
  <si>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</si>
  <si>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</si>
  <si>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</si>
  <si>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</si>
  <si>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</si>
  <si>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</si>
  <si>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</si>
  <si>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</si>
  <si>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</si>
  <si>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</si>
  <si>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</si>
  <si>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</si>
  <si>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</si>
  <si>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</si>
  <si>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</si>
  <si>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</si>
  <si>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</si>
  <si>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</si>
  <si>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</si>
  <si>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</si>
  <si>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</si>
  <si>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</si>
  <si>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</si>
  <si>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</si>
  <si>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</si>
  <si>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</si>
  <si>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</si>
  <si>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</si>
  <si>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</si>
  <si>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</si>
  <si>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</si>
  <si>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</si>
  <si>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</si>
  <si>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</si>
  <si>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</si>
  <si>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</si>
  <si>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</si>
  <si>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</si>
  <si>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</si>
  <si>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</si>
  <si>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</si>
  <si>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</si>
  <si>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</si>
  <si>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</si>
  <si>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</si>
  <si>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</si>
  <si>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</si>
  <si>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</si>
  <si>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</si>
  <si>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</si>
  <si>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</si>
  <si>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</si>
  <si>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</si>
  <si>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</si>
  <si>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</si>
  <si>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</si>
  <si>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</si>
  <si>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</si>
  <si>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</si>
  <si>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</si>
  <si>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</si>
  <si>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</si>
  <si>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</si>
  <si>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</si>
  <si>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</si>
  <si>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</si>
  <si>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</si>
  <si>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</si>
  <si>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</si>
  <si>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</si>
  <si>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</si>
  <si>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</si>
  <si>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</si>
  <si>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</si>
  <si>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</si>
  <si>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</si>
  <si>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</si>
  <si>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</si>
  <si>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</si>
  <si>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</si>
  <si>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</si>
  <si>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</si>
  <si>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</si>
  <si>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</si>
  <si>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</si>
  <si>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</si>
  <si>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</si>
  <si>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</si>
  <si>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</si>
  <si>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</si>
  <si>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</si>
  <si>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</si>
  <si>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</si>
  <si>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</si>
  <si>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</si>
  <si>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</si>
  <si>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</si>
  <si>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</si>
  <si>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</si>
  <si>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</si>
  <si>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</si>
  <si>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</si>
  <si>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</si>
  <si>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</si>
  <si>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</si>
  <si>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</si>
  <si>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</si>
  <si>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</si>
  <si>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</si>
  <si>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</si>
  <si>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</si>
  <si>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</si>
  <si>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</si>
  <si>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</si>
  <si>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</si>
  <si>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</si>
  <si>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</si>
  <si>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</si>
  <si>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</si>
  <si>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</si>
  <si>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</si>
  <si>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</si>
  <si>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</si>
  <si>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</si>
  <si>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</si>
  <si>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</si>
  <si>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</si>
  <si>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</si>
  <si>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</si>
  <si>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</si>
  <si>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</si>
  <si>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</si>
  <si>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</si>
  <si>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</si>
  <si>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</si>
  <si>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</si>
  <si>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</si>
  <si>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</si>
  <si>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</si>
  <si>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</si>
  <si>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</si>
  <si>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</si>
  <si>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</si>
  <si>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</si>
  <si>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</si>
  <si>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</si>
  <si>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</si>
  <si>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</si>
  <si>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</si>
  <si>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</si>
  <si>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</si>
  <si>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</si>
  <si>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</si>
  <si>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</si>
  <si>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</si>
  <si>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</si>
  <si>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</si>
  <si>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</si>
  <si>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</si>
  <si>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</si>
  <si>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</si>
  <si>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</si>
  <si>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</si>
  <si>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</si>
  <si>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</si>
  <si>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</si>
  <si>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</si>
  <si>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</si>
  <si>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</si>
  <si>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</si>
  <si>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</si>
  <si>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</si>
  <si>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</si>
  <si>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</si>
  <si>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</si>
  <si>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</si>
  <si>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</si>
  <si>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</si>
  <si>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</si>
  <si>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</si>
  <si>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</si>
  <si>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</si>
  <si>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</si>
  <si>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</si>
  <si>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</si>
  <si>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</si>
  <si>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</si>
  <si>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</si>
  <si>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</si>
  <si>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</si>
  <si>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</si>
  <si>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</si>
  <si>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</si>
  <si>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</si>
  <si>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</si>
  <si>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</si>
  <si>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</si>
  <si>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</si>
  <si>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</si>
  <si>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</si>
  <si>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</si>
  <si>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</si>
  <si>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</si>
  <si>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</si>
  <si>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</si>
  <si>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</si>
  <si>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</si>
  <si>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</si>
  <si>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</si>
  <si>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</si>
  <si>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</si>
  <si>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</si>
  <si>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</si>
  <si>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</si>
  <si>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</si>
  <si>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</si>
  <si>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</si>
  <si>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</si>
  <si>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</si>
  <si>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</si>
  <si>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</si>
  <si>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</si>
  <si>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</si>
  <si>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</si>
  <si>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</si>
  <si>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</si>
  <si>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</si>
  <si>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</si>
  <si>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</si>
  <si>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</si>
  <si>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</si>
  <si>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</si>
  <si>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</si>
  <si>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</si>
  <si>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</si>
  <si>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</si>
  <si>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</si>
  <si>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</si>
  <si>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</si>
  <si>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</si>
  <si>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</si>
  <si>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</si>
  <si>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</si>
  <si>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</si>
  <si>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</si>
  <si>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</si>
  <si>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</si>
  <si>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</si>
  <si>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</si>
  <si>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</si>
  <si>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</si>
  <si>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</si>
  <si>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</si>
  <si>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</si>
  <si>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</si>
  <si>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</si>
  <si>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</si>
  <si>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</si>
  <si>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</si>
  <si>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</si>
  <si>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</si>
  <si>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</si>
  <si>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</si>
  <si>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</si>
  <si>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</si>
  <si>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</si>
  <si>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</si>
  <si>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</si>
  <si>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</si>
  <si>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</si>
  <si>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</si>
  <si>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</si>
  <si>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</si>
  <si>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</si>
  <si>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</si>
  <si>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</si>
  <si>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</si>
  <si>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</si>
  <si>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</si>
  <si>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</si>
  <si>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</si>
  <si>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</si>
  <si>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</si>
  <si>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</si>
  <si>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</si>
  <si>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</si>
  <si>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</si>
  <si>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</si>
  <si>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</si>
  <si>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</si>
  <si>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</si>
  <si>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</si>
  <si>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</si>
  <si>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</si>
  <si>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</si>
  <si>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</si>
  <si>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</si>
  <si>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</si>
  <si>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</si>
  <si>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</si>
  <si>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</si>
  <si>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</si>
  <si>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</si>
  <si>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</si>
  <si>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</si>
  <si>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</si>
  <si>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</si>
  <si>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</si>
  <si>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</si>
  <si>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</si>
  <si>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</si>
  <si>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</si>
  <si>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</si>
  <si>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</si>
  <si>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</si>
  <si>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</si>
  <si>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</si>
  <si>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</si>
  <si>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</si>
  <si>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</si>
  <si>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</si>
  <si>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</si>
  <si>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</si>
  <si>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</si>
  <si>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</si>
  <si>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</si>
  <si>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</si>
  <si>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</si>
  <si>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</si>
  <si>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</si>
  <si>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</si>
  <si>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</si>
  <si>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</si>
  <si>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</si>
  <si>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</si>
  <si>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</si>
  <si>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</si>
  <si>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</si>
  <si>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</si>
  <si>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</si>
  <si>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</si>
  <si>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</si>
  <si>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</si>
  <si>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</si>
  <si>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</si>
  <si>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</si>
  <si>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</si>
  <si>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</si>
  <si>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</si>
  <si>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</si>
  <si>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</si>
  <si>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</si>
  <si>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</si>
  <si>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</si>
  <si>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</si>
  <si>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</si>
  <si>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</si>
  <si>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</si>
  <si>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</si>
  <si>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</si>
  <si>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</si>
  <si>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</si>
  <si>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</si>
  <si>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</si>
  <si>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</si>
  <si>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</si>
  <si>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</si>
  <si>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</si>
  <si>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</si>
  <si>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</si>
  <si>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</si>
  <si>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</si>
  <si>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</si>
  <si>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</si>
  <si>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</si>
  <si>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</si>
  <si>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</si>
  <si>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</si>
  <si>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</si>
  <si>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</si>
  <si>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</si>
  <si>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</si>
  <si>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</si>
  <si>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</si>
  <si>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</si>
  <si>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</si>
  <si>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</si>
  <si>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</si>
  <si>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</si>
  <si>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</si>
  <si>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</si>
  <si>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</si>
  <si>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</si>
  <si>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</si>
  <si>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</si>
  <si>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</si>
  <si>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</si>
  <si>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</si>
  <si>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</si>
  <si>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</si>
  <si>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</si>
  <si>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</si>
  <si>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</si>
  <si>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</si>
  <si>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</si>
  <si>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</si>
  <si>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</si>
  <si>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</si>
  <si>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</si>
  <si>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</si>
  <si>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</si>
  <si>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</si>
  <si>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</si>
  <si>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</si>
  <si>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</si>
  <si>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</si>
  <si>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</si>
  <si>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</si>
  <si>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</si>
  <si>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</si>
  <si>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</si>
  <si>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</si>
  <si>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</si>
  <si>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</si>
  <si>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</si>
  <si>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Бисер Петков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</si>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</sst>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b/>
      <sz val="8"/>
      <name val="Hebar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9">
    <xf numFmtId="0" fontId="0" fillId="0" borderId="0" xfId="0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" fontId="22" fillId="14" borderId="0" xfId="56" applyNumberFormat="1" applyFont="1" applyFill="1" applyAlignment="1">
      <alignment vertical="center"/>
      <protection/>
    </xf>
    <xf numFmtId="0" fontId="5" fillId="14" borderId="0" xfId="56" applyFont="1" applyFill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5" fillId="18" borderId="0" xfId="56" applyFont="1" applyFill="1" applyAlignment="1">
      <alignment vertical="center"/>
      <protection/>
    </xf>
    <xf numFmtId="0" fontId="12" fillId="0" borderId="0" xfId="56" applyNumberFormat="1" applyFont="1" applyAlignment="1">
      <alignment horizontal="right"/>
      <protection/>
    </xf>
    <xf numFmtId="0" fontId="5" fillId="0" borderId="0" xfId="56" applyNumberFormat="1" applyFont="1" applyAlignment="1">
      <alignment horizontal="right"/>
      <protection/>
    </xf>
    <xf numFmtId="0" fontId="5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right"/>
      <protection/>
    </xf>
    <xf numFmtId="0" fontId="12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56" applyNumberFormat="1" applyFont="1" applyBorder="1" applyAlignment="1">
      <alignment horizontal="right"/>
      <protection/>
    </xf>
    <xf numFmtId="3" fontId="5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0" xfId="56" applyNumberFormat="1" applyFont="1" applyBorder="1" applyAlignment="1">
      <alignment horizontal="right"/>
      <protection/>
    </xf>
    <xf numFmtId="0" fontId="12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11" xfId="56" applyFont="1" applyBorder="1" applyAlignment="1">
      <alignment vertical="center" wrapText="1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2" xfId="56" applyNumberFormat="1" applyFont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0" fontId="5" fillId="18" borderId="0" xfId="56" applyNumberFormat="1" applyFont="1" applyFill="1" applyBorder="1" applyAlignment="1">
      <alignment horizontal="right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9" fillId="18" borderId="0" xfId="6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19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8" fillId="0" borderId="0" xfId="56" applyFont="1" applyAlignment="1">
      <alignment/>
      <protection/>
    </xf>
    <xf numFmtId="0" fontId="24" fillId="20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20" borderId="0" xfId="56" applyFont="1" applyFill="1" applyBorder="1">
      <alignment/>
      <protection/>
    </xf>
    <xf numFmtId="3" fontId="18" fillId="20" borderId="0" xfId="56" applyNumberFormat="1" applyFont="1" applyFill="1" applyBorder="1" applyAlignment="1">
      <alignment horizontal="right"/>
      <protection/>
    </xf>
    <xf numFmtId="0" fontId="21" fillId="20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5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21" borderId="0" xfId="57" applyNumberFormat="1" applyFont="1" applyFill="1" applyAlignment="1" applyProtection="1" quotePrefix="1">
      <alignment horizontal="center" vertical="center"/>
      <protection locked="0"/>
    </xf>
    <xf numFmtId="14" fontId="30" fillId="21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21" borderId="10" xfId="57" applyNumberFormat="1" applyFont="1" applyFill="1" applyBorder="1" applyAlignment="1" applyProtection="1">
      <alignment horizontal="center" vertical="center"/>
      <protection locked="0"/>
    </xf>
    <xf numFmtId="49" fontId="36" fillId="21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21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21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16" borderId="0" xfId="57" applyFont="1" applyFill="1" applyAlignment="1">
      <alignment vertical="center"/>
      <protection/>
    </xf>
    <xf numFmtId="0" fontId="42" fillId="18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21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21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21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21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16" borderId="25" xfId="57" applyNumberFormat="1" applyFont="1" applyFill="1" applyBorder="1" applyAlignment="1" applyProtection="1">
      <alignment horizontal="right" vertical="center"/>
      <protection locked="0"/>
    </xf>
    <xf numFmtId="3" fontId="37" fillId="16" borderId="20" xfId="57" applyNumberFormat="1" applyFont="1" applyFill="1" applyBorder="1" applyAlignment="1" applyProtection="1">
      <alignment horizontal="right" vertical="center"/>
      <protection locked="0"/>
    </xf>
    <xf numFmtId="3" fontId="37" fillId="16" borderId="23" xfId="57" applyNumberFormat="1" applyFont="1" applyFill="1" applyBorder="1" applyAlignment="1" applyProtection="1">
      <alignment horizontal="right" vertical="center"/>
      <protection locked="0"/>
    </xf>
    <xf numFmtId="3" fontId="37" fillId="16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21" borderId="23" xfId="57" applyFont="1" applyFill="1" applyBorder="1" applyAlignment="1">
      <alignment vertical="center"/>
      <protection/>
    </xf>
    <xf numFmtId="0" fontId="42" fillId="18" borderId="0" xfId="57" applyNumberFormat="1" applyFont="1" applyFill="1" applyAlignment="1">
      <alignment horizontal="right"/>
      <protection/>
    </xf>
    <xf numFmtId="179" fontId="41" fillId="21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21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16" borderId="27" xfId="57" applyNumberFormat="1" applyFont="1" applyFill="1" applyBorder="1" applyAlignment="1" applyProtection="1">
      <alignment horizontal="right" vertical="center"/>
      <protection locked="0"/>
    </xf>
    <xf numFmtId="3" fontId="37" fillId="16" borderId="28" xfId="57" applyNumberFormat="1" applyFont="1" applyFill="1" applyBorder="1" applyAlignment="1" applyProtection="1">
      <alignment horizontal="right" vertical="center"/>
      <protection locked="0"/>
    </xf>
    <xf numFmtId="3" fontId="37" fillId="16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16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21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18" borderId="0" xfId="61" applyFont="1" applyFill="1" applyBorder="1" applyAlignment="1">
      <alignment horizontal="right"/>
      <protection/>
    </xf>
    <xf numFmtId="0" fontId="41" fillId="21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22" borderId="16" xfId="57" applyFont="1" applyFill="1" applyBorder="1" applyAlignment="1" quotePrefix="1">
      <alignment horizontal="center" vertical="center"/>
      <protection/>
    </xf>
    <xf numFmtId="0" fontId="30" fillId="22" borderId="16" xfId="57" applyFont="1" applyFill="1" applyBorder="1" applyAlignment="1">
      <alignment vertical="center"/>
      <protection/>
    </xf>
    <xf numFmtId="0" fontId="30" fillId="22" borderId="19" xfId="57" applyFont="1" applyFill="1" applyBorder="1" applyAlignment="1" quotePrefix="1">
      <alignment horizontal="center" vertical="center" wrapText="1"/>
      <protection/>
    </xf>
    <xf numFmtId="0" fontId="30" fillId="22" borderId="30" xfId="57" applyFont="1" applyFill="1" applyBorder="1" applyAlignment="1" quotePrefix="1">
      <alignment horizontal="center" vertical="center" wrapText="1"/>
      <protection/>
    </xf>
    <xf numFmtId="0" fontId="30" fillId="22" borderId="17" xfId="57" applyFont="1" applyFill="1" applyBorder="1" applyAlignment="1" quotePrefix="1">
      <alignment horizontal="center" vertical="center" wrapText="1"/>
      <protection/>
    </xf>
    <xf numFmtId="0" fontId="30" fillId="22" borderId="11" xfId="57" applyFont="1" applyFill="1" applyBorder="1" applyAlignment="1" quotePrefix="1">
      <alignment horizontal="left" vertical="center"/>
      <protection/>
    </xf>
    <xf numFmtId="0" fontId="30" fillId="22" borderId="12" xfId="57" applyFont="1" applyFill="1" applyBorder="1" applyAlignment="1">
      <alignment horizontal="center" vertical="center"/>
      <protection/>
    </xf>
    <xf numFmtId="0" fontId="30" fillId="22" borderId="11" xfId="57" applyFont="1" applyFill="1" applyBorder="1" applyAlignment="1" quotePrefix="1">
      <alignment horizontal="left" vertical="center" wrapText="1"/>
      <protection/>
    </xf>
    <xf numFmtId="0" fontId="30" fillId="22" borderId="13" xfId="57" applyFont="1" applyFill="1" applyBorder="1" applyAlignment="1">
      <alignment vertical="center"/>
      <protection/>
    </xf>
    <xf numFmtId="176" fontId="30" fillId="22" borderId="31" xfId="57" applyNumberFormat="1" applyFont="1" applyFill="1" applyBorder="1" applyAlignment="1" quotePrefix="1">
      <alignment horizontal="center" vertical="center"/>
      <protection/>
    </xf>
    <xf numFmtId="176" fontId="30" fillId="22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21" borderId="19" xfId="61" applyNumberFormat="1" applyFont="1" applyFill="1" applyBorder="1" applyAlignment="1" applyProtection="1">
      <alignment horizontal="center" vertical="center"/>
      <protection/>
    </xf>
    <xf numFmtId="179" fontId="41" fillId="21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0" fontId="29" fillId="10" borderId="0" xfId="57" applyFont="1" applyFill="1" applyAlignment="1">
      <alignment vertical="center"/>
      <protection/>
    </xf>
    <xf numFmtId="0" fontId="40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7" fillId="10" borderId="0" xfId="57" applyFont="1" applyFill="1">
      <alignment/>
      <protection/>
    </xf>
    <xf numFmtId="0" fontId="42" fillId="23" borderId="0" xfId="57" applyFont="1" applyFill="1" applyAlignment="1">
      <alignment vertical="center"/>
      <protection/>
    </xf>
    <xf numFmtId="0" fontId="29" fillId="23" borderId="0" xfId="57" applyFont="1" applyFill="1" applyAlignment="1">
      <alignment vertical="center"/>
      <protection/>
    </xf>
    <xf numFmtId="0" fontId="29" fillId="23" borderId="0" xfId="57" applyFont="1" applyFill="1" applyBorder="1" applyAlignment="1">
      <alignment vertical="center"/>
      <protection/>
    </xf>
    <xf numFmtId="0" fontId="47" fillId="23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21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21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21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20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13" fillId="20" borderId="0" xfId="56" applyFont="1" applyFill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28" fillId="0" borderId="0" xfId="58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28" fillId="0" borderId="0" xfId="58" applyAlignment="1">
      <alignment/>
      <protection/>
    </xf>
    <xf numFmtId="0" fontId="128" fillId="0" borderId="0" xfId="58" applyFill="1">
      <alignment/>
      <protection/>
    </xf>
    <xf numFmtId="0" fontId="128" fillId="0" borderId="0" xfId="58" quotePrefix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128" fillId="0" borderId="0" xfId="58" applyNumberFormat="1" applyBorder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63" fillId="4" borderId="0" xfId="56" applyNumberFormat="1" applyFont="1" applyFill="1" applyBorder="1" applyAlignment="1">
      <alignment horizontal="center"/>
      <protection/>
    </xf>
    <xf numFmtId="180" fontId="63" fillId="21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7" fillId="16" borderId="0" xfId="56" applyNumberFormat="1" applyFont="1" applyFill="1" applyBorder="1" applyAlignment="1">
      <alignment horizontal="center"/>
      <protection/>
    </xf>
    <xf numFmtId="180" fontId="60" fillId="16" borderId="0" xfId="56" applyNumberFormat="1" applyFont="1" applyFill="1" applyBorder="1" applyAlignment="1">
      <alignment horizontal="center"/>
      <protection/>
    </xf>
    <xf numFmtId="0" fontId="128" fillId="0" borderId="0" xfId="58" applyBorder="1">
      <alignment/>
      <protection/>
    </xf>
    <xf numFmtId="180" fontId="61" fillId="16" borderId="0" xfId="56" applyNumberFormat="1" applyFont="1" applyFill="1" applyBorder="1" applyAlignment="1">
      <alignment horizontal="center"/>
      <protection/>
    </xf>
    <xf numFmtId="0" fontId="67" fillId="0" borderId="0" xfId="56" applyNumberFormat="1" applyFont="1" applyBorder="1" applyAlignment="1" quotePrefix="1">
      <alignment horizontal="center"/>
      <protection/>
    </xf>
    <xf numFmtId="0" fontId="67" fillId="0" borderId="0" xfId="56" applyNumberFormat="1" applyFont="1" applyFill="1" applyBorder="1" applyAlignment="1" quotePrefix="1">
      <alignment horizontal="center"/>
      <protection/>
    </xf>
    <xf numFmtId="183" fontId="67" fillId="0" borderId="0" xfId="56" applyNumberFormat="1" applyFont="1" applyFill="1" applyBorder="1" applyAlignment="1" quotePrefix="1">
      <alignment horizontal="center"/>
      <protection/>
    </xf>
    <xf numFmtId="0" fontId="67" fillId="16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9" fillId="0" borderId="0" xfId="56" applyFont="1" applyFill="1" applyBorder="1" applyAlignment="1">
      <alignment horizontal="left"/>
      <protection/>
    </xf>
    <xf numFmtId="0" fontId="10" fillId="16" borderId="0" xfId="62" applyFont="1" applyFill="1" applyBorder="1" applyAlignment="1" quotePrefix="1">
      <alignment horizontal="left"/>
      <protection/>
    </xf>
    <xf numFmtId="0" fontId="128" fillId="20" borderId="0" xfId="58" applyFill="1">
      <alignment/>
      <protection/>
    </xf>
    <xf numFmtId="0" fontId="128" fillId="20" borderId="0" xfId="58" applyFill="1" applyAlignment="1">
      <alignment/>
      <protection/>
    </xf>
    <xf numFmtId="1" fontId="60" fillId="4" borderId="39" xfId="56" applyNumberFormat="1" applyFont="1" applyFill="1" applyBorder="1" applyAlignment="1" quotePrefix="1">
      <alignment horizontal="center"/>
      <protection/>
    </xf>
    <xf numFmtId="0" fontId="5" fillId="4" borderId="40" xfId="56" applyFont="1" applyFill="1" applyBorder="1">
      <alignment/>
      <protection/>
    </xf>
    <xf numFmtId="1" fontId="60" fillId="4" borderId="41" xfId="56" applyNumberFormat="1" applyFont="1" applyFill="1" applyBorder="1" applyAlignment="1" quotePrefix="1">
      <alignment horizontal="center"/>
      <protection/>
    </xf>
    <xf numFmtId="0" fontId="5" fillId="4" borderId="42" xfId="56" applyFont="1" applyFill="1" applyBorder="1">
      <alignment/>
      <protection/>
    </xf>
    <xf numFmtId="0" fontId="5" fillId="4" borderId="41" xfId="56" applyFont="1" applyFill="1" applyBorder="1">
      <alignment/>
      <protection/>
    </xf>
    <xf numFmtId="0" fontId="5" fillId="4" borderId="41" xfId="56" applyFont="1" applyFill="1" applyBorder="1" applyAlignment="1" quotePrefix="1">
      <alignment horizontal="left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62" fillId="4" borderId="41" xfId="56" applyFont="1" applyFill="1" applyBorder="1">
      <alignment/>
      <protection/>
    </xf>
    <xf numFmtId="180" fontId="60" fillId="4" borderId="41" xfId="56" applyNumberFormat="1" applyFont="1" applyFill="1" applyBorder="1" applyAlignment="1" quotePrefix="1">
      <alignment horizontal="center" vertical="center"/>
      <protection/>
    </xf>
    <xf numFmtId="0" fontId="15" fillId="4" borderId="41" xfId="56" applyFont="1" applyFill="1" applyBorder="1" applyAlignment="1">
      <alignment wrapText="1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15" fillId="4" borderId="41" xfId="56" applyFont="1" applyFill="1" applyBorder="1">
      <alignment/>
      <protection/>
    </xf>
    <xf numFmtId="180" fontId="60" fillId="4" borderId="43" xfId="56" applyNumberFormat="1" applyFont="1" applyFill="1" applyBorder="1" applyAlignment="1" quotePrefix="1">
      <alignment horizontal="center"/>
      <protection/>
    </xf>
    <xf numFmtId="0" fontId="5" fillId="4" borderId="43" xfId="56" applyFont="1" applyFill="1" applyBorder="1">
      <alignment/>
      <protection/>
    </xf>
    <xf numFmtId="180" fontId="61" fillId="4" borderId="43" xfId="56" applyNumberFormat="1" applyFont="1" applyFill="1" applyBorder="1" applyAlignment="1" quotePrefix="1">
      <alignment horizontal="center"/>
      <protection/>
    </xf>
    <xf numFmtId="0" fontId="62" fillId="4" borderId="43" xfId="56" applyFont="1" applyFill="1" applyBorder="1">
      <alignment/>
      <protection/>
    </xf>
    <xf numFmtId="180" fontId="60" fillId="4" borderId="44" xfId="56" applyNumberFormat="1" applyFont="1" applyFill="1" applyBorder="1" applyAlignment="1" quotePrefix="1">
      <alignment horizontal="center"/>
      <protection/>
    </xf>
    <xf numFmtId="0" fontId="5" fillId="4" borderId="44" xfId="56" applyFont="1" applyFill="1" applyBorder="1">
      <alignment/>
      <protection/>
    </xf>
    <xf numFmtId="0" fontId="10" fillId="4" borderId="0" xfId="62" applyFont="1" applyFill="1" applyBorder="1" applyAlignment="1" quotePrefix="1">
      <alignment horizontal="left"/>
      <protection/>
    </xf>
    <xf numFmtId="0" fontId="89" fillId="4" borderId="32" xfId="62" applyFont="1" applyFill="1" applyBorder="1">
      <alignment/>
      <protection/>
    </xf>
    <xf numFmtId="180" fontId="63" fillId="4" borderId="45" xfId="56" applyNumberFormat="1" applyFont="1" applyFill="1" applyBorder="1" applyAlignment="1">
      <alignment horizontal="center"/>
      <protection/>
    </xf>
    <xf numFmtId="180" fontId="26" fillId="4" borderId="33" xfId="56" applyNumberFormat="1" applyFont="1" applyFill="1" applyBorder="1" applyAlignment="1">
      <alignment horizontal="left"/>
      <protection/>
    </xf>
    <xf numFmtId="180" fontId="65" fillId="4" borderId="33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 quotePrefix="1">
      <alignment horizontal="center"/>
      <protection/>
    </xf>
    <xf numFmtId="0" fontId="62" fillId="4" borderId="47" xfId="56" applyFont="1" applyFill="1" applyBorder="1">
      <alignment/>
      <protection/>
    </xf>
    <xf numFmtId="180" fontId="67" fillId="4" borderId="41" xfId="56" applyNumberFormat="1" applyFont="1" applyFill="1" applyBorder="1" applyAlignment="1" quotePrefix="1">
      <alignment horizontal="center"/>
      <protection/>
    </xf>
    <xf numFmtId="0" fontId="62" fillId="4" borderId="42" xfId="56" applyFont="1" applyFill="1" applyBorder="1">
      <alignment/>
      <protection/>
    </xf>
    <xf numFmtId="0" fontId="62" fillId="4" borderId="41" xfId="56" applyFont="1" applyFill="1" applyBorder="1">
      <alignment/>
      <protection/>
    </xf>
    <xf numFmtId="0" fontId="66" fillId="4" borderId="41" xfId="56" applyFont="1" applyFill="1" applyBorder="1">
      <alignment/>
      <protection/>
    </xf>
    <xf numFmtId="0" fontId="62" fillId="4" borderId="41" xfId="56" applyFont="1" applyFill="1" applyBorder="1" applyAlignment="1">
      <alignment horizontal="left"/>
      <protection/>
    </xf>
    <xf numFmtId="180" fontId="67" fillId="4" borderId="41" xfId="56" applyNumberFormat="1" applyFont="1" applyFill="1" applyBorder="1" applyAlignment="1">
      <alignment horizontal="center"/>
      <protection/>
    </xf>
    <xf numFmtId="0" fontId="62" fillId="4" borderId="41" xfId="56" applyFont="1" applyFill="1" applyBorder="1" applyAlignment="1">
      <alignment horizontal="left" wrapText="1"/>
      <protection/>
    </xf>
    <xf numFmtId="180" fontId="69" fillId="4" borderId="43" xfId="56" applyNumberFormat="1" applyFont="1" applyFill="1" applyBorder="1" applyAlignment="1">
      <alignment horizontal="center"/>
      <protection/>
    </xf>
    <xf numFmtId="0" fontId="70" fillId="4" borderId="43" xfId="56" applyFont="1" applyFill="1" applyBorder="1">
      <alignment/>
      <protection/>
    </xf>
    <xf numFmtId="180" fontId="27" fillId="4" borderId="48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>
      <alignment horizontal="center"/>
      <protection/>
    </xf>
    <xf numFmtId="0" fontId="5" fillId="4" borderId="47" xfId="56" applyFont="1" applyFill="1" applyBorder="1">
      <alignment/>
      <protection/>
    </xf>
    <xf numFmtId="180" fontId="67" fillId="4" borderId="49" xfId="56" applyNumberFormat="1" applyFont="1" applyFill="1" applyBorder="1" applyAlignment="1">
      <alignment horizontal="center"/>
      <protection/>
    </xf>
    <xf numFmtId="0" fontId="15" fillId="4" borderId="49" xfId="56" applyFont="1" applyFill="1" applyBorder="1">
      <alignment/>
      <protection/>
    </xf>
    <xf numFmtId="180" fontId="26" fillId="4" borderId="48" xfId="56" applyNumberFormat="1" applyFont="1" applyFill="1" applyBorder="1" applyAlignment="1">
      <alignment horizontal="left"/>
      <protection/>
    </xf>
    <xf numFmtId="180" fontId="60" fillId="4" borderId="41" xfId="56" applyNumberFormat="1" applyFont="1" applyFill="1" applyBorder="1" applyAlignment="1">
      <alignment horizontal="center"/>
      <protection/>
    </xf>
    <xf numFmtId="180" fontId="60" fillId="4" borderId="49" xfId="56" applyNumberFormat="1" applyFont="1" applyFill="1" applyBorder="1" applyAlignment="1">
      <alignment horizontal="center"/>
      <protection/>
    </xf>
    <xf numFmtId="0" fontId="5" fillId="4" borderId="49" xfId="56" applyFont="1" applyFill="1" applyBorder="1">
      <alignment/>
      <protection/>
    </xf>
    <xf numFmtId="180" fontId="67" fillId="4" borderId="44" xfId="56" applyNumberFormat="1" applyFont="1" applyFill="1" applyBorder="1" applyAlignment="1">
      <alignment horizontal="center"/>
      <protection/>
    </xf>
    <xf numFmtId="0" fontId="15" fillId="4" borderId="44" xfId="56" applyFont="1" applyFill="1" applyBorder="1">
      <alignment/>
      <protection/>
    </xf>
    <xf numFmtId="180" fontId="60" fillId="4" borderId="46" xfId="56" applyNumberFormat="1" applyFont="1" applyFill="1" applyBorder="1" applyAlignment="1">
      <alignment horizontal="center"/>
      <protection/>
    </xf>
    <xf numFmtId="0" fontId="5" fillId="4" borderId="46" xfId="56" applyFont="1" applyFill="1" applyBorder="1">
      <alignment/>
      <protection/>
    </xf>
    <xf numFmtId="180" fontId="67" fillId="4" borderId="43" xfId="56" applyNumberFormat="1" applyFont="1" applyFill="1" applyBorder="1" applyAlignment="1">
      <alignment horizontal="center"/>
      <protection/>
    </xf>
    <xf numFmtId="0" fontId="78" fillId="4" borderId="43" xfId="56" applyFont="1" applyFill="1" applyBorder="1">
      <alignment/>
      <protection/>
    </xf>
    <xf numFmtId="180" fontId="60" fillId="4" borderId="39" xfId="56" applyNumberFormat="1" applyFont="1" applyFill="1" applyBorder="1" applyAlignment="1">
      <alignment horizontal="center"/>
      <protection/>
    </xf>
    <xf numFmtId="0" fontId="5" fillId="4" borderId="39" xfId="56" applyFont="1" applyFill="1" applyBorder="1">
      <alignment/>
      <protection/>
    </xf>
    <xf numFmtId="180" fontId="61" fillId="4" borderId="41" xfId="56" applyNumberFormat="1" applyFont="1" applyFill="1" applyBorder="1" applyAlignment="1">
      <alignment horizontal="center"/>
      <protection/>
    </xf>
    <xf numFmtId="180" fontId="60" fillId="4" borderId="44" xfId="56" applyNumberFormat="1" applyFont="1" applyFill="1" applyBorder="1" applyAlignment="1">
      <alignment horizontal="center"/>
      <protection/>
    </xf>
    <xf numFmtId="0" fontId="5" fillId="4" borderId="44" xfId="56" applyFont="1" applyFill="1" applyBorder="1" applyAlignment="1">
      <alignment horizontal="left" wrapText="1"/>
      <protection/>
    </xf>
    <xf numFmtId="0" fontId="67" fillId="4" borderId="50" xfId="56" applyNumberFormat="1" applyFont="1" applyFill="1" applyBorder="1" applyAlignment="1" quotePrefix="1">
      <alignment horizontal="center"/>
      <protection/>
    </xf>
    <xf numFmtId="0" fontId="18" fillId="4" borderId="50" xfId="56" applyFont="1" applyFill="1" applyBorder="1" applyAlignment="1">
      <alignment horizontal="left"/>
      <protection/>
    </xf>
    <xf numFmtId="0" fontId="67" fillId="4" borderId="41" xfId="56" applyNumberFormat="1" applyFont="1" applyFill="1" applyBorder="1" applyAlignment="1" quotePrefix="1">
      <alignment horizontal="center"/>
      <protection/>
    </xf>
    <xf numFmtId="0" fontId="18" fillId="4" borderId="41" xfId="56" applyFont="1" applyFill="1" applyBorder="1" applyAlignment="1">
      <alignment horizontal="left"/>
      <protection/>
    </xf>
    <xf numFmtId="0" fontId="79" fillId="4" borderId="41" xfId="56" applyFont="1" applyFill="1" applyBorder="1" applyAlignment="1">
      <alignment horizontal="left"/>
      <protection/>
    </xf>
    <xf numFmtId="0" fontId="18" fillId="4" borderId="41" xfId="56" applyFont="1" applyFill="1" applyBorder="1" applyAlignment="1" quotePrefix="1">
      <alignment horizontal="left"/>
      <protection/>
    </xf>
    <xf numFmtId="0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50" xfId="56" applyFont="1" applyFill="1" applyBorder="1" applyAlignment="1">
      <alignment horizontal="left"/>
      <protection/>
    </xf>
    <xf numFmtId="0" fontId="67" fillId="4" borderId="46" xfId="56" applyNumberFormat="1" applyFont="1" applyFill="1" applyBorder="1" applyAlignment="1" quotePrefix="1">
      <alignment horizontal="center"/>
      <protection/>
    </xf>
    <xf numFmtId="0" fontId="18" fillId="4" borderId="46" xfId="56" applyFont="1" applyFill="1" applyBorder="1" applyAlignment="1">
      <alignment horizontal="left"/>
      <protection/>
    </xf>
    <xf numFmtId="183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44" xfId="56" applyFont="1" applyFill="1" applyBorder="1" applyAlignment="1">
      <alignment horizontal="left"/>
      <protection/>
    </xf>
    <xf numFmtId="0" fontId="128" fillId="20" borderId="23" xfId="58" applyFill="1" applyBorder="1">
      <alignment/>
      <protection/>
    </xf>
    <xf numFmtId="0" fontId="128" fillId="20" borderId="23" xfId="58" applyFill="1" applyBorder="1" applyAlignment="1">
      <alignment/>
      <protection/>
    </xf>
    <xf numFmtId="0" fontId="128" fillId="0" borderId="23" xfId="58" applyFill="1" applyBorder="1">
      <alignment/>
      <protection/>
    </xf>
    <xf numFmtId="0" fontId="25" fillId="4" borderId="0" xfId="56" applyFont="1" applyFill="1" applyBorder="1">
      <alignment/>
      <protection/>
    </xf>
    <xf numFmtId="0" fontId="24" fillId="4" borderId="0" xfId="56" applyFont="1" applyFill="1" applyBorder="1">
      <alignment/>
      <protection/>
    </xf>
    <xf numFmtId="0" fontId="25" fillId="4" borderId="0" xfId="56" applyNumberFormat="1" applyFont="1" applyFill="1" applyBorder="1" applyProtection="1">
      <alignment/>
      <protection locked="0"/>
    </xf>
    <xf numFmtId="49" fontId="25" fillId="4" borderId="0" xfId="56" applyNumberFormat="1" applyFont="1" applyFill="1" applyBorder="1" applyProtection="1">
      <alignment/>
      <protection locked="0"/>
    </xf>
    <xf numFmtId="0" fontId="128" fillId="4" borderId="0" xfId="58" applyFill="1">
      <alignment/>
      <protection/>
    </xf>
    <xf numFmtId="0" fontId="128" fillId="4" borderId="0" xfId="58" applyFill="1" applyAlignment="1">
      <alignment/>
      <protection/>
    </xf>
    <xf numFmtId="182" fontId="58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>
      <alignment horizontal="left"/>
      <protection/>
    </xf>
    <xf numFmtId="0" fontId="11" fillId="4" borderId="0" xfId="64" applyFont="1" applyFill="1" applyBorder="1" applyAlignment="1">
      <alignment horizontal="left"/>
      <protection/>
    </xf>
    <xf numFmtId="0" fontId="14" fillId="4" borderId="0" xfId="64" applyFont="1" applyFill="1" applyBorder="1">
      <alignment/>
      <protection/>
    </xf>
    <xf numFmtId="0" fontId="14" fillId="4" borderId="0" xfId="64" applyFont="1" applyFill="1" applyBorder="1" applyAlignment="1" quotePrefix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59" fillId="4" borderId="0" xfId="61" applyFont="1" applyFill="1" applyBorder="1" applyAlignment="1" quotePrefix="1">
      <alignment horizontal="left"/>
      <protection/>
    </xf>
    <xf numFmtId="0" fontId="58" fillId="4" borderId="0" xfId="61" applyFont="1" applyFill="1" applyBorder="1" applyAlignment="1" quotePrefix="1">
      <alignment horizontal="left"/>
      <protection/>
    </xf>
    <xf numFmtId="0" fontId="14" fillId="4" borderId="0" xfId="64" applyFont="1" applyFill="1" applyBorder="1" applyAlignment="1">
      <alignment horizontal="left"/>
      <protection/>
    </xf>
    <xf numFmtId="182" fontId="59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182" fontId="58" fillId="4" borderId="0" xfId="64" applyNumberFormat="1" applyFont="1" applyFill="1" applyBorder="1" applyAlignment="1">
      <alignment horizontal="right"/>
      <protection/>
    </xf>
    <xf numFmtId="0" fontId="11" fillId="4" borderId="0" xfId="64" applyFont="1" applyFill="1" applyBorder="1" applyAlignment="1">
      <alignment horizontal="left"/>
      <protection/>
    </xf>
    <xf numFmtId="0" fontId="57" fillId="4" borderId="0" xfId="56" applyFont="1" applyFill="1" applyAlignment="1">
      <alignment horizontal="center"/>
      <protection/>
    </xf>
    <xf numFmtId="0" fontId="5" fillId="4" borderId="0" xfId="56" applyFont="1" applyFill="1" applyAlignment="1">
      <alignment horizontal="right" vertical="center"/>
      <protection/>
    </xf>
    <xf numFmtId="0" fontId="5" fillId="4" borderId="0" xfId="58" applyFont="1" applyFill="1" applyAlignment="1">
      <alignment horizontal="left" vertical="center" wrapText="1"/>
      <protection/>
    </xf>
    <xf numFmtId="14" fontId="128" fillId="4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0" xfId="56" applyFont="1" applyFill="1" applyAlignment="1">
      <alignment vertical="center"/>
      <protection/>
    </xf>
    <xf numFmtId="0" fontId="8" fillId="16" borderId="17" xfId="61" applyFont="1" applyFill="1" applyBorder="1" applyAlignment="1" quotePrefix="1">
      <alignment horizontal="right" vertical="center"/>
      <protection/>
    </xf>
    <xf numFmtId="179" fontId="11" fillId="16" borderId="52" xfId="61" applyNumberFormat="1" applyFont="1" applyFill="1" applyBorder="1" applyAlignment="1" quotePrefix="1">
      <alignment horizontal="right" vertical="center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179" fontId="11" fillId="16" borderId="54" xfId="61" applyNumberFormat="1" applyFont="1" applyFill="1" applyBorder="1" applyAlignment="1" quotePrefix="1">
      <alignment horizontal="right" vertical="center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5" fillId="16" borderId="56" xfId="61" applyFont="1" applyFill="1" applyBorder="1" applyAlignment="1">
      <alignment horizontal="left" vertical="center" wrapText="1"/>
      <protection/>
    </xf>
    <xf numFmtId="179" fontId="11" fillId="16" borderId="57" xfId="61" applyNumberFormat="1" applyFont="1" applyFill="1" applyBorder="1" applyAlignment="1" quotePrefix="1">
      <alignment horizontal="right" vertical="center"/>
      <protection/>
    </xf>
    <xf numFmtId="0" fontId="5" fillId="16" borderId="17" xfId="61" applyFont="1" applyFill="1" applyBorder="1" applyAlignment="1">
      <alignment horizontal="right" vertical="center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179" fontId="8" fillId="16" borderId="17" xfId="61" applyNumberFormat="1" applyFont="1" applyFill="1" applyBorder="1" applyAlignment="1" quotePrefix="1">
      <alignment horizontal="right" vertical="center"/>
      <protection/>
    </xf>
    <xf numFmtId="0" fontId="8" fillId="16" borderId="0" xfId="61" applyFont="1" applyFill="1" applyBorder="1" applyAlignment="1">
      <alignment horizontal="right" vertical="center"/>
      <protection/>
    </xf>
    <xf numFmtId="0" fontId="8" fillId="16" borderId="0" xfId="61" applyFont="1" applyFill="1" applyBorder="1" applyAlignment="1" quotePrefix="1">
      <alignment horizontal="right" vertical="center"/>
      <protection/>
    </xf>
    <xf numFmtId="0" fontId="8" fillId="16" borderId="17" xfId="61" applyFont="1" applyFill="1" applyBorder="1" applyAlignment="1">
      <alignment horizontal="right" vertical="center"/>
      <protection/>
    </xf>
    <xf numFmtId="0" fontId="5" fillId="16" borderId="0" xfId="56" applyFont="1" applyFill="1" applyBorder="1" applyAlignment="1">
      <alignment vertical="center"/>
      <protection/>
    </xf>
    <xf numFmtId="0" fontId="5" fillId="16" borderId="0" xfId="56" applyFont="1" applyFill="1" applyAlignment="1">
      <alignment vertical="center" wrapText="1"/>
      <protection/>
    </xf>
    <xf numFmtId="0" fontId="5" fillId="16" borderId="0" xfId="56" applyFont="1" applyFill="1" applyBorder="1" applyAlignment="1">
      <alignment vertical="center" wrapText="1"/>
      <protection/>
    </xf>
    <xf numFmtId="0" fontId="5" fillId="16" borderId="0" xfId="56" applyFont="1" applyFill="1" applyAlignment="1" quotePrefix="1">
      <alignment vertical="center"/>
      <protection/>
    </xf>
    <xf numFmtId="0" fontId="5" fillId="16" borderId="0" xfId="56" applyFont="1" applyFill="1" applyAlignment="1" quotePrefix="1">
      <alignment horizontal="right" vertical="center"/>
      <protection/>
    </xf>
    <xf numFmtId="1" fontId="22" fillId="24" borderId="0" xfId="56" applyNumberFormat="1" applyFont="1" applyFill="1" applyAlignment="1">
      <alignment vertical="center"/>
      <protection/>
    </xf>
    <xf numFmtId="0" fontId="5" fillId="24" borderId="0" xfId="56" applyFont="1" applyFill="1" applyAlignment="1">
      <alignment vertical="center"/>
      <protection/>
    </xf>
    <xf numFmtId="0" fontId="6" fillId="16" borderId="0" xfId="56" applyFont="1" applyFill="1" applyProtection="1">
      <alignment/>
      <protection locked="0"/>
    </xf>
    <xf numFmtId="0" fontId="5" fillId="16" borderId="0" xfId="56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6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6" applyNumberFormat="1" applyFont="1" applyFill="1" applyAlignment="1">
      <alignment vertical="center"/>
      <protection/>
    </xf>
    <xf numFmtId="179" fontId="11" fillId="16" borderId="58" xfId="61" applyNumberFormat="1" applyFont="1" applyFill="1" applyBorder="1" applyAlignment="1" quotePrefix="1">
      <alignment horizontal="right" vertical="center"/>
      <protection/>
    </xf>
    <xf numFmtId="0" fontId="5" fillId="16" borderId="59" xfId="61" applyFont="1" applyFill="1" applyBorder="1" applyAlignment="1">
      <alignment horizontal="left" vertical="center" wrapText="1"/>
      <protection/>
    </xf>
    <xf numFmtId="179" fontId="72" fillId="4" borderId="48" xfId="61" applyNumberFormat="1" applyFont="1" applyFill="1" applyBorder="1" applyAlignment="1" applyProtection="1" quotePrefix="1">
      <alignment horizontal="righ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  <xf numFmtId="3" fontId="72" fillId="4" borderId="33" xfId="56" applyNumberFormat="1" applyFont="1" applyFill="1" applyBorder="1" applyAlignment="1" applyProtection="1">
      <alignment horizontal="right" vertical="center"/>
      <protection locked="0"/>
    </xf>
    <xf numFmtId="3" fontId="72" fillId="4" borderId="33" xfId="56" applyNumberFormat="1" applyFont="1" applyFill="1" applyBorder="1" applyAlignment="1" applyProtection="1">
      <alignment horizontal="right" vertical="center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63" xfId="61" applyFont="1" applyFill="1" applyBorder="1" applyAlignment="1">
      <alignment horizontal="left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16" borderId="64" xfId="61" applyFont="1" applyFill="1" applyBorder="1" applyAlignment="1">
      <alignment horizontal="left" wrapText="1"/>
      <protection/>
    </xf>
    <xf numFmtId="0" fontId="5" fillId="16" borderId="65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>
      <alignment vertical="center" wrapText="1"/>
      <protection/>
    </xf>
    <xf numFmtId="0" fontId="5" fillId="16" borderId="65" xfId="61" applyFont="1" applyFill="1" applyBorder="1" applyAlignment="1">
      <alignment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vertical="center" wrapText="1"/>
      <protection/>
    </xf>
    <xf numFmtId="0" fontId="10" fillId="16" borderId="55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>
      <alignment horizontal="left"/>
      <protection/>
    </xf>
    <xf numFmtId="0" fontId="5" fillId="16" borderId="62" xfId="61" applyFont="1" applyFill="1" applyBorder="1" applyAlignment="1">
      <alignment horizontal="left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>
      <alignment/>
      <protection/>
    </xf>
    <xf numFmtId="0" fontId="5" fillId="16" borderId="55" xfId="61" applyFont="1" applyFill="1" applyBorder="1">
      <alignment/>
      <protection/>
    </xf>
    <xf numFmtId="0" fontId="5" fillId="16" borderId="62" xfId="61" applyFont="1" applyFill="1" applyBorder="1">
      <alignment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2" fillId="5" borderId="0" xfId="56" applyFont="1" applyFill="1" applyAlignment="1">
      <alignment vertical="center"/>
      <protection/>
    </xf>
    <xf numFmtId="0" fontId="12" fillId="5" borderId="0" xfId="61" applyFont="1" applyFill="1" applyBorder="1">
      <alignment/>
      <protection/>
    </xf>
    <xf numFmtId="0" fontId="5" fillId="5" borderId="0" xfId="61" applyFont="1" applyFill="1" applyBorder="1">
      <alignment/>
      <protection/>
    </xf>
    <xf numFmtId="176" fontId="5" fillId="5" borderId="0" xfId="61" applyNumberFormat="1" applyFont="1" applyFill="1">
      <alignment/>
      <protection/>
    </xf>
    <xf numFmtId="176" fontId="5" fillId="5" borderId="0" xfId="61" applyNumberFormat="1" applyFont="1" applyFill="1" applyProtection="1">
      <alignment/>
      <protection locked="0"/>
    </xf>
    <xf numFmtId="176" fontId="8" fillId="5" borderId="0" xfId="61" applyNumberFormat="1" applyFont="1" applyFill="1">
      <alignment/>
      <protection/>
    </xf>
    <xf numFmtId="0" fontId="5" fillId="5" borderId="0" xfId="61" applyFont="1" applyFill="1">
      <alignment/>
      <protection/>
    </xf>
    <xf numFmtId="0" fontId="13" fillId="5" borderId="0" xfId="56" applyFont="1" applyFill="1" applyBorder="1" applyAlignment="1">
      <alignment vertical="center"/>
      <protection/>
    </xf>
    <xf numFmtId="0" fontId="5" fillId="5" borderId="0" xfId="56" applyFont="1" applyFill="1" applyBorder="1" applyAlignment="1">
      <alignment vertical="center"/>
      <protection/>
    </xf>
    <xf numFmtId="0" fontId="12" fillId="5" borderId="0" xfId="56" applyFont="1" applyFill="1">
      <alignment/>
      <protection/>
    </xf>
    <xf numFmtId="0" fontId="5" fillId="5" borderId="0" xfId="56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8" fillId="5" borderId="0" xfId="61" applyNumberFormat="1" applyFont="1" applyFill="1" applyBorder="1">
      <alignment/>
      <protection/>
    </xf>
    <xf numFmtId="0" fontId="12" fillId="5" borderId="0" xfId="61" applyFont="1" applyFill="1">
      <alignment/>
      <protection/>
    </xf>
    <xf numFmtId="176" fontId="9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 applyProtection="1">
      <alignment/>
      <protection locked="0"/>
    </xf>
    <xf numFmtId="176" fontId="12" fillId="5" borderId="0" xfId="61" applyNumberFormat="1" applyFont="1" applyFill="1">
      <alignment/>
      <protection/>
    </xf>
    <xf numFmtId="176" fontId="12" fillId="5" borderId="0" xfId="61" applyNumberFormat="1" applyFont="1" applyFill="1" applyProtection="1">
      <alignment/>
      <protection locked="0"/>
    </xf>
    <xf numFmtId="176" fontId="9" fillId="5" borderId="0" xfId="61" applyNumberFormat="1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5" fillId="5" borderId="0" xfId="61" applyNumberFormat="1" applyFont="1" applyFill="1" applyBorder="1" applyProtection="1">
      <alignment/>
      <protection locked="0"/>
    </xf>
    <xf numFmtId="176" fontId="13" fillId="5" borderId="0" xfId="61" applyNumberFormat="1" applyFont="1" applyFill="1" applyBorder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56" applyFont="1" applyFill="1" applyAlignment="1" applyProtection="1">
      <alignment vertical="center"/>
      <protection locked="0"/>
    </xf>
    <xf numFmtId="0" fontId="13" fillId="16" borderId="0" xfId="56" applyFont="1" applyFill="1" applyAlignment="1" quotePrefix="1">
      <alignment vertical="center"/>
      <protection/>
    </xf>
    <xf numFmtId="179" fontId="11" fillId="16" borderId="67" xfId="61" applyNumberFormat="1" applyFont="1" applyFill="1" applyBorder="1" applyAlignment="1" quotePrefix="1">
      <alignment horizontal="right" vertical="center"/>
      <protection/>
    </xf>
    <xf numFmtId="179" fontId="11" fillId="16" borderId="68" xfId="61" applyNumberFormat="1" applyFont="1" applyFill="1" applyBorder="1" applyAlignment="1" quotePrefix="1">
      <alignment horizontal="right" vertical="center"/>
      <protection/>
    </xf>
    <xf numFmtId="0" fontId="10" fillId="16" borderId="69" xfId="56" applyFont="1" applyFill="1" applyBorder="1" applyAlignment="1">
      <alignment vertical="center" wrapText="1"/>
      <protection/>
    </xf>
    <xf numFmtId="176" fontId="5" fillId="16" borderId="17" xfId="61" applyNumberFormat="1" applyFont="1" applyFill="1" applyBorder="1" applyAlignment="1">
      <alignment horizontal="right" vertical="center"/>
      <protection/>
    </xf>
    <xf numFmtId="3" fontId="5" fillId="16" borderId="70" xfId="56" applyNumberFormat="1" applyFont="1" applyFill="1" applyBorder="1" applyAlignment="1" applyProtection="1">
      <alignment horizontal="right" vertical="center"/>
      <protection/>
    </xf>
    <xf numFmtId="3" fontId="5" fillId="16" borderId="71" xfId="56" applyNumberFormat="1" applyFont="1" applyFill="1" applyBorder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 vertical="center"/>
      <protection/>
    </xf>
    <xf numFmtId="3" fontId="5" fillId="16" borderId="22" xfId="56" applyNumberFormat="1" applyFont="1" applyFill="1" applyBorder="1" applyAlignment="1" applyProtection="1">
      <alignment horizontal="right" vertical="center"/>
      <protection/>
    </xf>
    <xf numFmtId="0" fontId="132" fillId="7" borderId="16" xfId="56" applyFont="1" applyFill="1" applyBorder="1" applyAlignment="1">
      <alignment horizontal="center" vertical="center"/>
      <protection/>
    </xf>
    <xf numFmtId="0" fontId="13" fillId="16" borderId="0" xfId="56" applyFont="1" applyFill="1" applyAlignment="1">
      <alignment horizontal="left" vertical="center"/>
      <protection/>
    </xf>
    <xf numFmtId="0" fontId="132" fillId="7" borderId="72" xfId="61" applyFont="1" applyFill="1" applyBorder="1" applyAlignment="1">
      <alignment horizontal="left" vertical="center" wrapText="1"/>
      <protection/>
    </xf>
    <xf numFmtId="0" fontId="133" fillId="7" borderId="73" xfId="61" applyFont="1" applyFill="1" applyBorder="1" applyAlignment="1">
      <alignment horizontal="center" vertical="center" wrapText="1"/>
      <protection/>
    </xf>
    <xf numFmtId="0" fontId="132" fillId="7" borderId="74" xfId="56" applyFont="1" applyFill="1" applyBorder="1" applyAlignment="1">
      <alignment horizontal="center" vertical="center" wrapText="1"/>
      <protection/>
    </xf>
    <xf numFmtId="3" fontId="72" fillId="4" borderId="37" xfId="56" applyNumberFormat="1" applyFont="1" applyFill="1" applyBorder="1" applyAlignment="1" applyProtection="1">
      <alignment horizontal="right" vertical="center"/>
      <protection locked="0"/>
    </xf>
    <xf numFmtId="3" fontId="72" fillId="4" borderId="37" xfId="56" applyNumberFormat="1" applyFont="1" applyFill="1" applyBorder="1" applyAlignment="1" applyProtection="1">
      <alignment horizontal="right" vertical="center"/>
      <protection/>
    </xf>
    <xf numFmtId="0" fontId="132" fillId="7" borderId="72" xfId="56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6" applyFont="1" applyFill="1" applyBorder="1" applyAlignment="1">
      <alignment horizontal="center" vertical="center"/>
      <protection/>
    </xf>
    <xf numFmtId="0" fontId="62" fillId="7" borderId="74" xfId="56" applyFont="1" applyFill="1" applyBorder="1" applyAlignment="1">
      <alignment horizontal="center" vertical="center"/>
      <protection/>
    </xf>
    <xf numFmtId="3" fontId="30" fillId="16" borderId="75" xfId="56" applyNumberFormat="1" applyFont="1" applyFill="1" applyBorder="1" applyAlignment="1" quotePrefix="1">
      <alignment horizontal="center" vertical="center"/>
      <protection/>
    </xf>
    <xf numFmtId="3" fontId="30" fillId="16" borderId="76" xfId="56" applyNumberFormat="1" applyFont="1" applyFill="1" applyBorder="1" applyAlignment="1" applyProtection="1" quotePrefix="1">
      <alignment horizontal="center" vertical="center"/>
      <protection/>
    </xf>
    <xf numFmtId="3" fontId="30" fillId="16" borderId="76" xfId="56" applyNumberFormat="1" applyFont="1" applyFill="1" applyBorder="1" applyAlignment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8" fillId="16" borderId="51" xfId="56" applyFont="1" applyFill="1" applyBorder="1" applyAlignment="1">
      <alignment vertical="center"/>
      <protection/>
    </xf>
    <xf numFmtId="0" fontId="28" fillId="16" borderId="79" xfId="56" applyFont="1" applyFill="1" applyBorder="1" applyAlignment="1">
      <alignment horizontal="center" vertical="center"/>
      <protection/>
    </xf>
    <xf numFmtId="0" fontId="135" fillId="16" borderId="77" xfId="56" applyFont="1" applyFill="1" applyBorder="1" applyAlignment="1">
      <alignment horizontal="left" vertical="center" wrapText="1"/>
      <protection/>
    </xf>
    <xf numFmtId="3" fontId="36" fillId="16" borderId="37" xfId="56" applyNumberFormat="1" applyFont="1" applyFill="1" applyBorder="1" applyAlignment="1" quotePrefix="1">
      <alignment horizontal="center" vertical="center"/>
      <protection/>
    </xf>
    <xf numFmtId="3" fontId="36" fillId="16" borderId="37" xfId="56" applyNumberFormat="1" applyFont="1" applyFill="1" applyBorder="1" applyAlignment="1" applyProtection="1" quotePrefix="1">
      <alignment horizontal="center" vertical="center"/>
      <protection/>
    </xf>
    <xf numFmtId="0" fontId="132" fillId="7" borderId="78" xfId="56" applyFont="1" applyFill="1" applyBorder="1" applyAlignment="1">
      <alignment horizontal="center" vertical="center"/>
      <protection/>
    </xf>
    <xf numFmtId="0" fontId="132" fillId="7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49" fillId="7" borderId="37" xfId="56" applyFont="1" applyFill="1" applyBorder="1" applyAlignment="1">
      <alignment horizontal="center" vertical="center"/>
      <protection/>
    </xf>
    <xf numFmtId="0" fontId="132" fillId="7" borderId="37" xfId="56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quotePrefix="1">
      <alignment horizontal="right" vertical="center"/>
      <protection/>
    </xf>
    <xf numFmtId="3" fontId="13" fillId="7" borderId="80" xfId="56" applyNumberFormat="1" applyFont="1" applyFill="1" applyBorder="1" applyAlignment="1" applyProtection="1">
      <alignment horizontal="right" vertical="center"/>
      <protection/>
    </xf>
    <xf numFmtId="0" fontId="8" fillId="16" borderId="51" xfId="61" applyFont="1" applyFill="1" applyBorder="1" applyAlignment="1" quotePrefix="1">
      <alignment horizontal="right" vertical="center"/>
      <protection/>
    </xf>
    <xf numFmtId="0" fontId="96" fillId="0" borderId="0" xfId="56" applyFont="1" applyBorder="1" applyAlignment="1">
      <alignment vertical="center"/>
      <protection/>
    </xf>
    <xf numFmtId="0" fontId="96" fillId="5" borderId="0" xfId="56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6" borderId="37" xfId="56" applyNumberFormat="1" applyFont="1" applyFill="1" applyBorder="1" applyAlignment="1" applyProtection="1" quotePrefix="1">
      <alignment horizontal="center" vertical="center"/>
      <protection/>
    </xf>
    <xf numFmtId="0" fontId="5" fillId="20" borderId="0" xfId="56" applyFont="1" applyFill="1" applyAlignment="1">
      <alignment vertical="center"/>
      <protection/>
    </xf>
    <xf numFmtId="0" fontId="5" fillId="20" borderId="0" xfId="56" applyFont="1" applyFill="1" applyAlignment="1">
      <alignment vertical="center" wrapText="1"/>
      <protection/>
    </xf>
    <xf numFmtId="3" fontId="18" fillId="16" borderId="78" xfId="56" applyNumberFormat="1" applyFont="1" applyFill="1" applyBorder="1" applyAlignment="1" applyProtection="1" quotePrefix="1">
      <alignment horizontal="center" vertical="center"/>
      <protection/>
    </xf>
    <xf numFmtId="3" fontId="18" fillId="16" borderId="23" xfId="56" applyNumberFormat="1" applyFont="1" applyFill="1" applyBorder="1" applyAlignment="1" applyProtection="1" quotePrefix="1">
      <alignment horizontal="center" vertical="center"/>
      <protection/>
    </xf>
    <xf numFmtId="3" fontId="18" fillId="16" borderId="21" xfId="56" applyNumberFormat="1" applyFont="1" applyFill="1" applyBorder="1" applyAlignment="1" applyProtection="1" quotePrefix="1">
      <alignment horizontal="center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0" fontId="12" fillId="4" borderId="0" xfId="56" applyFont="1" applyFill="1" applyAlignment="1">
      <alignment vertical="center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vertical="center" wrapText="1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179" fontId="11" fillId="16" borderId="85" xfId="61" applyNumberFormat="1" applyFont="1" applyFill="1" applyBorder="1" applyAlignment="1" quotePrefix="1">
      <alignment horizontal="right" vertical="center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53" xfId="61" applyFont="1" applyFill="1" applyBorder="1" applyAlignment="1">
      <alignment vertical="center" wrapText="1"/>
      <protection/>
    </xf>
    <xf numFmtId="0" fontId="136" fillId="7" borderId="72" xfId="56" applyFont="1" applyFill="1" applyBorder="1" applyAlignment="1" applyProtection="1">
      <alignment horizontal="center" vertical="center"/>
      <protection/>
    </xf>
    <xf numFmtId="0" fontId="136" fillId="7" borderId="37" xfId="56" applyFont="1" applyFill="1" applyBorder="1" applyAlignment="1" applyProtection="1">
      <alignment horizontal="center" vertical="center"/>
      <protection/>
    </xf>
    <xf numFmtId="3" fontId="90" fillId="7" borderId="87" xfId="56" applyNumberFormat="1" applyFont="1" applyFill="1" applyBorder="1" applyAlignment="1" applyProtection="1">
      <alignment horizontal="right" vertical="center"/>
      <protection/>
    </xf>
    <xf numFmtId="3" fontId="90" fillId="7" borderId="88" xfId="56" applyNumberFormat="1" applyFont="1" applyFill="1" applyBorder="1" applyAlignment="1" applyProtection="1">
      <alignment horizontal="right" vertical="center"/>
      <protection/>
    </xf>
    <xf numFmtId="0" fontId="5" fillId="20" borderId="0" xfId="56" applyFont="1" applyFill="1" applyBorder="1" applyAlignment="1">
      <alignment vertical="center"/>
      <protection/>
    </xf>
    <xf numFmtId="0" fontId="13" fillId="20" borderId="0" xfId="56" applyFont="1" applyFill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13" fillId="0" borderId="17" xfId="56" applyFont="1" applyBorder="1" applyAlignment="1">
      <alignment vertical="center"/>
      <protection/>
    </xf>
    <xf numFmtId="0" fontId="5" fillId="16" borderId="17" xfId="56" applyFont="1" applyFill="1" applyBorder="1" applyAlignment="1">
      <alignment vertical="center"/>
      <protection/>
    </xf>
    <xf numFmtId="0" fontId="12" fillId="16" borderId="17" xfId="56" applyFont="1" applyFill="1" applyBorder="1" applyAlignment="1">
      <alignment vertical="center"/>
      <protection/>
    </xf>
    <xf numFmtId="0" fontId="5" fillId="16" borderId="89" xfId="61" applyNumberFormat="1" applyFont="1" applyFill="1" applyBorder="1" applyAlignment="1" quotePrefix="1">
      <alignment horizontal="right"/>
      <protection/>
    </xf>
    <xf numFmtId="0" fontId="5" fillId="16" borderId="18" xfId="61" applyNumberFormat="1" applyFont="1" applyFill="1" applyBorder="1" applyAlignment="1" quotePrefix="1">
      <alignment horizontal="right"/>
      <protection/>
    </xf>
    <xf numFmtId="0" fontId="12" fillId="16" borderId="18" xfId="61" applyNumberFormat="1" applyFont="1" applyFill="1" applyBorder="1" applyAlignment="1" quotePrefix="1">
      <alignment horizontal="right"/>
      <protection/>
    </xf>
    <xf numFmtId="0" fontId="12" fillId="16" borderId="17" xfId="56" applyNumberFormat="1" applyFont="1" applyFill="1" applyBorder="1" applyAlignment="1">
      <alignment horizontal="right"/>
      <protection/>
    </xf>
    <xf numFmtId="0" fontId="5" fillId="16" borderId="17" xfId="56" applyNumberFormat="1" applyFont="1" applyFill="1" applyBorder="1" applyAlignment="1">
      <alignment horizontal="right"/>
      <protection/>
    </xf>
    <xf numFmtId="0" fontId="12" fillId="16" borderId="17" xfId="61" applyNumberFormat="1" applyFont="1" applyFill="1" applyBorder="1" applyAlignment="1">
      <alignment horizontal="right"/>
      <protection/>
    </xf>
    <xf numFmtId="0" fontId="5" fillId="16" borderId="17" xfId="61" applyNumberFormat="1" applyFont="1" applyFill="1" applyBorder="1" applyAlignment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/>
    </xf>
    <xf numFmtId="0" fontId="5" fillId="21" borderId="0" xfId="56" applyFont="1" applyFill="1" applyAlignment="1">
      <alignment vertical="center"/>
      <protection/>
    </xf>
    <xf numFmtId="0" fontId="13" fillId="21" borderId="0" xfId="56" applyFont="1" applyFill="1" applyAlignment="1">
      <alignment vertical="center"/>
      <protection/>
    </xf>
    <xf numFmtId="3" fontId="23" fillId="16" borderId="33" xfId="56" applyNumberFormat="1" applyFont="1" applyFill="1" applyBorder="1" applyAlignment="1" applyProtection="1" quotePrefix="1">
      <alignment horizontal="center" vertical="center"/>
      <protection/>
    </xf>
    <xf numFmtId="179" fontId="11" fillId="16" borderId="27" xfId="61" applyNumberFormat="1" applyFont="1" applyFill="1" applyBorder="1" applyAlignment="1" quotePrefix="1">
      <alignment horizontal="right" vertical="center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179" fontId="5" fillId="16" borderId="17" xfId="61" applyNumberFormat="1" applyFont="1" applyFill="1" applyBorder="1" applyAlignment="1">
      <alignment horizontal="right" vertical="center"/>
      <protection/>
    </xf>
    <xf numFmtId="0" fontId="5" fillId="16" borderId="17" xfId="61" applyFont="1" applyFill="1" applyBorder="1" applyAlignment="1">
      <alignment vertical="center"/>
      <protection/>
    </xf>
    <xf numFmtId="179" fontId="88" fillId="5" borderId="48" xfId="61" applyNumberFormat="1" applyFont="1" applyFill="1" applyBorder="1" applyAlignment="1" quotePrefix="1">
      <alignment horizontal="right" vertical="center"/>
      <protection/>
    </xf>
    <xf numFmtId="3" fontId="137" fillId="5" borderId="33" xfId="56" applyNumberFormat="1" applyFont="1" applyFill="1" applyBorder="1" applyAlignment="1" applyProtection="1">
      <alignment vertical="center"/>
      <protection locked="0"/>
    </xf>
    <xf numFmtId="3" fontId="137" fillId="5" borderId="45" xfId="56" applyNumberFormat="1" applyFont="1" applyFill="1" applyBorder="1" applyAlignment="1" applyProtection="1">
      <alignment vertical="center"/>
      <protection/>
    </xf>
    <xf numFmtId="0" fontId="138" fillId="25" borderId="72" xfId="56" applyFont="1" applyFill="1" applyBorder="1" applyAlignment="1" applyProtection="1">
      <alignment horizontal="center" vertical="center"/>
      <protection/>
    </xf>
    <xf numFmtId="0" fontId="138" fillId="25" borderId="37" xfId="56" applyFont="1" applyFill="1" applyBorder="1" applyAlignment="1" applyProtection="1">
      <alignment horizontal="center" vertical="center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5" fillId="25" borderId="0" xfId="56" applyFont="1" applyFill="1" applyAlignment="1">
      <alignment vertical="center"/>
      <protection/>
    </xf>
    <xf numFmtId="0" fontId="13" fillId="25" borderId="0" xfId="56" applyFont="1" applyFill="1" applyAlignment="1">
      <alignment vertical="center"/>
      <protection/>
    </xf>
    <xf numFmtId="3" fontId="137" fillId="25" borderId="87" xfId="56" applyNumberFormat="1" applyFont="1" applyFill="1" applyBorder="1" applyAlignment="1">
      <alignment vertical="center"/>
      <protection/>
    </xf>
    <xf numFmtId="3" fontId="137" fillId="25" borderId="87" xfId="56" applyNumberFormat="1" applyFont="1" applyFill="1" applyBorder="1" applyAlignment="1" applyProtection="1">
      <alignment vertical="center"/>
      <protection/>
    </xf>
    <xf numFmtId="179" fontId="8" fillId="16" borderId="48" xfId="61" applyNumberFormat="1" applyFont="1" applyFill="1" applyBorder="1" applyAlignment="1" quotePrefix="1">
      <alignment horizontal="right" vertical="center"/>
      <protection/>
    </xf>
    <xf numFmtId="1" fontId="5" fillId="16" borderId="60" xfId="56" applyNumberFormat="1" applyFont="1" applyFill="1" applyBorder="1" applyAlignment="1">
      <alignment horizontal="left" vertical="center" wrapText="1"/>
      <protection/>
    </xf>
    <xf numFmtId="0" fontId="10" fillId="16" borderId="60" xfId="61" applyFont="1" applyFill="1" applyBorder="1" applyAlignment="1">
      <alignment horizontal="left" vertical="center" wrapText="1"/>
      <protection/>
    </xf>
    <xf numFmtId="0" fontId="5" fillId="25" borderId="60" xfId="56" applyFont="1" applyFill="1" applyBorder="1" applyAlignment="1">
      <alignment vertical="center"/>
      <protection/>
    </xf>
    <xf numFmtId="0" fontId="5" fillId="16" borderId="69" xfId="61" applyFont="1" applyFill="1" applyBorder="1" applyAlignment="1">
      <alignment horizontal="left" vertical="center" wrapText="1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 quotePrefix="1">
      <alignment horizontal="left" vertical="center" wrapText="1"/>
      <protection/>
    </xf>
    <xf numFmtId="0" fontId="5" fillId="16" borderId="90" xfId="61" applyFont="1" applyFill="1" applyBorder="1" applyAlignment="1">
      <alignment horizontal="left" vertical="center" wrapText="1"/>
      <protection/>
    </xf>
    <xf numFmtId="0" fontId="5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 quotePrefix="1">
      <alignment horizontal="left" vertical="center" wrapText="1"/>
      <protection/>
    </xf>
    <xf numFmtId="0" fontId="5" fillId="16" borderId="62" xfId="61" applyFont="1" applyFill="1" applyBorder="1" applyAlignment="1" quotePrefix="1">
      <alignment vertical="center" wrapText="1"/>
      <protection/>
    </xf>
    <xf numFmtId="179" fontId="11" fillId="16" borderId="52" xfId="61" applyNumberFormat="1" applyFont="1" applyFill="1" applyBorder="1" applyAlignment="1" quotePrefix="1">
      <alignment horizontal="right"/>
      <protection/>
    </xf>
    <xf numFmtId="0" fontId="5" fillId="16" borderId="53" xfId="61" applyFont="1" applyFill="1" applyBorder="1" applyAlignment="1" quotePrefix="1">
      <alignment horizontal="left"/>
      <protection/>
    </xf>
    <xf numFmtId="179" fontId="11" fillId="16" borderId="57" xfId="61" applyNumberFormat="1" applyFont="1" applyFill="1" applyBorder="1" applyAlignment="1" quotePrefix="1">
      <alignment horizontal="right"/>
      <protection/>
    </xf>
    <xf numFmtId="0" fontId="5" fillId="16" borderId="62" xfId="61" applyFont="1" applyFill="1" applyBorder="1" quotePrefix="1">
      <alignment/>
      <protection/>
    </xf>
    <xf numFmtId="179" fontId="11" fillId="16" borderId="52" xfId="61" applyNumberFormat="1" applyFont="1" applyFill="1" applyBorder="1" applyAlignment="1">
      <alignment horizontal="right" vertical="center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0" fontId="5" fillId="26" borderId="0" xfId="56" applyFont="1" applyFill="1" applyAlignment="1">
      <alignment vertical="center"/>
      <protection/>
    </xf>
    <xf numFmtId="3" fontId="18" fillId="16" borderId="67" xfId="56" applyNumberFormat="1" applyFont="1" applyFill="1" applyBorder="1" applyAlignment="1" applyProtection="1" quotePrefix="1">
      <alignment horizontal="center" vertical="center"/>
      <protection/>
    </xf>
    <xf numFmtId="3" fontId="18" fillId="16" borderId="91" xfId="56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1" applyNumberFormat="1" applyFont="1" applyFill="1" applyBorder="1" applyAlignment="1" quotePrefix="1">
      <alignment horizontal="right" vertical="center"/>
      <protection/>
    </xf>
    <xf numFmtId="0" fontId="5" fillId="0" borderId="0" xfId="56" applyNumberFormat="1" applyFont="1" applyBorder="1" applyAlignment="1">
      <alignment horizontal="right"/>
      <protection/>
    </xf>
    <xf numFmtId="0" fontId="5" fillId="16" borderId="17" xfId="61" applyFont="1" applyFill="1" applyBorder="1" applyAlignment="1" quotePrefix="1">
      <alignment horizontal="right" vertical="center"/>
      <protection/>
    </xf>
    <xf numFmtId="0" fontId="5" fillId="5" borderId="0" xfId="56" applyFont="1" applyFill="1" applyAlignment="1">
      <alignment vertical="center"/>
      <protection/>
    </xf>
    <xf numFmtId="179" fontId="100" fillId="4" borderId="48" xfId="61" applyNumberFormat="1" applyFont="1" applyFill="1" applyBorder="1" applyAlignment="1" quotePrefix="1">
      <alignment horizontal="right" vertical="center"/>
      <protection/>
    </xf>
    <xf numFmtId="3" fontId="139" fillId="5" borderId="78" xfId="56" applyNumberFormat="1" applyFont="1" applyFill="1" applyBorder="1" applyAlignment="1">
      <alignment vertical="center"/>
      <protection/>
    </xf>
    <xf numFmtId="3" fontId="139" fillId="5" borderId="23" xfId="56" applyNumberFormat="1" applyFont="1" applyFill="1" applyBorder="1" applyAlignment="1" applyProtection="1">
      <alignment vertical="center"/>
      <protection/>
    </xf>
    <xf numFmtId="3" fontId="139" fillId="5" borderId="23" xfId="56" applyNumberFormat="1" applyFont="1" applyFill="1" applyBorder="1" applyAlignment="1">
      <alignment vertical="center"/>
      <protection/>
    </xf>
    <xf numFmtId="3" fontId="139" fillId="5" borderId="21" xfId="56" applyNumberFormat="1" applyFont="1" applyFill="1" applyBorder="1" applyAlignment="1" applyProtection="1">
      <alignment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94" xfId="56" applyNumberFormat="1" applyFont="1" applyFill="1" applyBorder="1" applyAlignment="1" applyProtection="1">
      <alignment horizontal="right" vertical="center"/>
      <protection locked="0"/>
    </xf>
    <xf numFmtId="3" fontId="5" fillId="16" borderId="54" xfId="56" applyNumberFormat="1" applyFont="1" applyFill="1" applyBorder="1" applyAlignment="1" applyProtection="1">
      <alignment horizontal="right" vertical="center"/>
      <protection locked="0"/>
    </xf>
    <xf numFmtId="3" fontId="5" fillId="16" borderId="90" xfId="56" applyNumberFormat="1" applyFont="1" applyFill="1" applyBorder="1" applyAlignment="1" applyProtection="1">
      <alignment horizontal="right" vertical="center"/>
      <protection locked="0"/>
    </xf>
    <xf numFmtId="3" fontId="5" fillId="16" borderId="95" xfId="56" applyNumberFormat="1" applyFont="1" applyFill="1" applyBorder="1" applyAlignment="1" applyProtection="1">
      <alignment horizontal="right" vertical="center"/>
      <protection locked="0"/>
    </xf>
    <xf numFmtId="3" fontId="5" fillId="16" borderId="85" xfId="56" applyNumberFormat="1" applyFont="1" applyFill="1" applyBorder="1" applyAlignment="1" applyProtection="1">
      <alignment horizontal="right" vertical="center"/>
      <protection locked="0"/>
    </xf>
    <xf numFmtId="3" fontId="5" fillId="16" borderId="96" xfId="56" applyNumberFormat="1" applyFont="1" applyFill="1" applyBorder="1" applyAlignment="1" applyProtection="1">
      <alignment horizontal="right" vertical="center"/>
      <protection locked="0"/>
    </xf>
    <xf numFmtId="3" fontId="5" fillId="16" borderId="97" xfId="56" applyNumberFormat="1" applyFont="1" applyFill="1" applyBorder="1" applyAlignment="1" applyProtection="1">
      <alignment horizontal="right" vertical="center"/>
      <protection locked="0"/>
    </xf>
    <xf numFmtId="3" fontId="5" fillId="16" borderId="83" xfId="56" applyNumberFormat="1" applyFont="1" applyFill="1" applyBorder="1" applyAlignment="1" applyProtection="1">
      <alignment horizontal="right" vertical="center"/>
      <protection locked="0"/>
    </xf>
    <xf numFmtId="3" fontId="5" fillId="16" borderId="98" xfId="56" applyNumberFormat="1" applyFont="1" applyFill="1" applyBorder="1" applyAlignment="1" applyProtection="1">
      <alignment horizontal="right" vertical="center"/>
      <protection locked="0"/>
    </xf>
    <xf numFmtId="3" fontId="5" fillId="16" borderId="99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5" fillId="16" borderId="101" xfId="56" applyNumberFormat="1" applyFont="1" applyFill="1" applyBorder="1" applyAlignment="1" applyProtection="1">
      <alignment horizontal="right" vertical="center"/>
      <protection locked="0"/>
    </xf>
    <xf numFmtId="3" fontId="5" fillId="16" borderId="27" xfId="56" applyNumberFormat="1" applyFont="1" applyFill="1" applyBorder="1" applyAlignment="1" applyProtection="1">
      <alignment horizontal="right" vertical="center"/>
      <protection locked="0"/>
    </xf>
    <xf numFmtId="3" fontId="5" fillId="16" borderId="26" xfId="56" applyNumberFormat="1" applyFont="1" applyFill="1" applyBorder="1" applyAlignment="1" applyProtection="1">
      <alignment horizontal="right" vertical="center"/>
      <protection locked="0"/>
    </xf>
    <xf numFmtId="3" fontId="5" fillId="16" borderId="75" xfId="56" applyNumberFormat="1" applyFont="1" applyFill="1" applyBorder="1" applyAlignment="1" applyProtection="1">
      <alignment horizontal="right" vertical="center"/>
      <protection locked="0"/>
    </xf>
    <xf numFmtId="3" fontId="5" fillId="16" borderId="76" xfId="56" applyNumberFormat="1" applyFont="1" applyFill="1" applyBorder="1" applyAlignment="1" applyProtection="1">
      <alignment horizontal="right" vertical="center"/>
      <protection locked="0"/>
    </xf>
    <xf numFmtId="3" fontId="5" fillId="16" borderId="77" xfId="56" applyNumberFormat="1" applyFont="1" applyFill="1" applyBorder="1" applyAlignment="1" applyProtection="1">
      <alignment horizontal="right" vertical="center"/>
      <protection locked="0"/>
    </xf>
    <xf numFmtId="3" fontId="139" fillId="25" borderId="102" xfId="56" applyNumberFormat="1" applyFont="1" applyFill="1" applyBorder="1" applyAlignment="1">
      <alignment vertical="center"/>
      <protection/>
    </xf>
    <xf numFmtId="3" fontId="139" fillId="25" borderId="103" xfId="56" applyNumberFormat="1" applyFont="1" applyFill="1" applyBorder="1" applyAlignment="1">
      <alignment vertical="center"/>
      <protection/>
    </xf>
    <xf numFmtId="3" fontId="139" fillId="25" borderId="104" xfId="56" applyNumberFormat="1" applyFont="1" applyFill="1" applyBorder="1" applyAlignment="1" applyProtection="1">
      <alignment vertical="center"/>
      <protection/>
    </xf>
    <xf numFmtId="3" fontId="5" fillId="16" borderId="0" xfId="56" applyNumberFormat="1" applyFont="1" applyFill="1" applyBorder="1" applyAlignment="1">
      <alignment vertical="center"/>
      <protection/>
    </xf>
    <xf numFmtId="3" fontId="5" fillId="16" borderId="0" xfId="56" applyNumberFormat="1" applyFont="1" applyFill="1" applyBorder="1" applyAlignment="1" applyProtection="1">
      <alignment vertical="center"/>
      <protection/>
    </xf>
    <xf numFmtId="3" fontId="5" fillId="16" borderId="22" xfId="56" applyNumberFormat="1" applyFont="1" applyFill="1" applyBorder="1" applyAlignment="1" applyProtection="1">
      <alignment vertical="center"/>
      <protection/>
    </xf>
    <xf numFmtId="3" fontId="5" fillId="16" borderId="60" xfId="56" applyNumberFormat="1" applyFont="1" applyFill="1" applyBorder="1" applyAlignment="1">
      <alignment vertical="center"/>
      <protection/>
    </xf>
    <xf numFmtId="3" fontId="5" fillId="16" borderId="60" xfId="56" applyNumberFormat="1" applyFont="1" applyFill="1" applyBorder="1" applyAlignment="1" applyProtection="1">
      <alignment vertical="center"/>
      <protection/>
    </xf>
    <xf numFmtId="3" fontId="5" fillId="16" borderId="45" xfId="56" applyNumberFormat="1" applyFont="1" applyFill="1" applyBorder="1" applyAlignment="1" applyProtection="1">
      <alignment vertical="center"/>
      <protection/>
    </xf>
    <xf numFmtId="3" fontId="13" fillId="16" borderId="0" xfId="56" applyNumberFormat="1" applyFont="1" applyFill="1" applyBorder="1" applyAlignment="1" applyProtection="1">
      <alignment vertical="center"/>
      <protection/>
    </xf>
    <xf numFmtId="3" fontId="13" fillId="16" borderId="60" xfId="56" applyNumberFormat="1" applyFont="1" applyFill="1" applyBorder="1" applyAlignment="1">
      <alignment vertical="center"/>
      <protection/>
    </xf>
    <xf numFmtId="3" fontId="13" fillId="16" borderId="60" xfId="56" applyNumberFormat="1" applyFont="1" applyFill="1" applyBorder="1" applyAlignment="1" applyProtection="1">
      <alignment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99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5" fillId="16" borderId="94" xfId="56" applyNumberFormat="1" applyFont="1" applyFill="1" applyBorder="1" applyAlignment="1" applyProtection="1">
      <alignment horizontal="right" vertical="center"/>
      <protection/>
    </xf>
    <xf numFmtId="3" fontId="5" fillId="16" borderId="54" xfId="56" applyNumberFormat="1" applyFont="1" applyFill="1" applyBorder="1" applyAlignment="1" applyProtection="1">
      <alignment horizontal="right" vertical="center"/>
      <protection/>
    </xf>
    <xf numFmtId="3" fontId="5" fillId="16" borderId="90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5" fillId="16" borderId="97" xfId="56" applyNumberFormat="1" applyFont="1" applyFill="1" applyBorder="1" applyAlignment="1" applyProtection="1">
      <alignment horizontal="right" vertical="center"/>
      <protection/>
    </xf>
    <xf numFmtId="3" fontId="5" fillId="16" borderId="83" xfId="56" applyNumberFormat="1" applyFont="1" applyFill="1" applyBorder="1" applyAlignment="1" applyProtection="1">
      <alignment horizontal="right" vertical="center"/>
      <protection/>
    </xf>
    <xf numFmtId="3" fontId="5" fillId="16" borderId="98" xfId="56" applyNumberFormat="1" applyFont="1" applyFill="1" applyBorder="1" applyAlignment="1" applyProtection="1">
      <alignment horizontal="right" vertical="center"/>
      <protection/>
    </xf>
    <xf numFmtId="3" fontId="5" fillId="16" borderId="95" xfId="56" applyNumberFormat="1" applyFont="1" applyFill="1" applyBorder="1" applyAlignment="1" applyProtection="1">
      <alignment horizontal="right" vertical="center"/>
      <protection/>
    </xf>
    <xf numFmtId="3" fontId="5" fillId="16" borderId="85" xfId="56" applyNumberFormat="1" applyFont="1" applyFill="1" applyBorder="1" applyAlignment="1" applyProtection="1">
      <alignment horizontal="right" vertical="center"/>
      <protection/>
    </xf>
    <xf numFmtId="3" fontId="5" fillId="16" borderId="96" xfId="56" applyNumberFormat="1" applyFont="1" applyFill="1" applyBorder="1" applyAlignment="1" applyProtection="1">
      <alignment horizontal="right" vertical="center"/>
      <protection/>
    </xf>
    <xf numFmtId="3" fontId="5" fillId="16" borderId="107" xfId="56" applyNumberFormat="1" applyFont="1" applyFill="1" applyBorder="1" applyAlignment="1" applyProtection="1">
      <alignment horizontal="right" vertical="center"/>
      <protection/>
    </xf>
    <xf numFmtId="3" fontId="5" fillId="16" borderId="68" xfId="56" applyNumberFormat="1" applyFont="1" applyFill="1" applyBorder="1" applyAlignment="1" applyProtection="1">
      <alignment horizontal="right" vertical="center"/>
      <protection/>
    </xf>
    <xf numFmtId="3" fontId="5" fillId="16" borderId="108" xfId="56" applyNumberFormat="1" applyFont="1" applyFill="1" applyBorder="1" applyAlignment="1" applyProtection="1">
      <alignment horizontal="right"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109" xfId="56" applyNumberFormat="1" applyFont="1" applyFill="1" applyBorder="1" applyAlignment="1" applyProtection="1">
      <alignment horizontal="right" vertical="center"/>
      <protection/>
    </xf>
    <xf numFmtId="3" fontId="5" fillId="16" borderId="110" xfId="56" applyNumberFormat="1" applyFont="1" applyFill="1" applyBorder="1" applyAlignment="1" applyProtection="1">
      <alignment horizontal="right" vertical="center"/>
      <protection/>
    </xf>
    <xf numFmtId="3" fontId="5" fillId="16" borderId="111" xfId="56" applyNumberFormat="1" applyFont="1" applyFill="1" applyBorder="1" applyAlignment="1" applyProtection="1">
      <alignment horizontal="right" vertical="center"/>
      <protection/>
    </xf>
    <xf numFmtId="3" fontId="62" fillId="4" borderId="75" xfId="56" applyNumberFormat="1" applyFont="1" applyFill="1" applyBorder="1" applyAlignment="1">
      <alignment horizontal="right" vertical="center"/>
      <protection/>
    </xf>
    <xf numFmtId="3" fontId="62" fillId="4" borderId="76" xfId="56" applyNumberFormat="1" applyFont="1" applyFill="1" applyBorder="1" applyAlignment="1" applyProtection="1">
      <alignment horizontal="right" vertical="center"/>
      <protection/>
    </xf>
    <xf numFmtId="3" fontId="62" fillId="4" borderId="76" xfId="56" applyNumberFormat="1" applyFont="1" applyFill="1" applyBorder="1" applyAlignment="1">
      <alignment horizontal="right" vertical="center"/>
      <protection/>
    </xf>
    <xf numFmtId="3" fontId="62" fillId="4" borderId="77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>
      <alignment horizontal="right" vertical="center"/>
      <protection/>
    </xf>
    <xf numFmtId="3" fontId="62" fillId="4" borderId="23" xfId="56" applyNumberFormat="1" applyFont="1" applyFill="1" applyBorder="1" applyAlignment="1" applyProtection="1">
      <alignment horizontal="right" vertical="center"/>
      <protection/>
    </xf>
    <xf numFmtId="3" fontId="62" fillId="4" borderId="23" xfId="56" applyNumberFormat="1" applyFont="1" applyFill="1" applyBorder="1" applyAlignment="1">
      <alignment horizontal="right" vertical="center"/>
      <protection/>
    </xf>
    <xf numFmtId="3" fontId="62" fillId="4" borderId="21" xfId="56" applyNumberFormat="1" applyFont="1" applyFill="1" applyBorder="1" applyAlignment="1" applyProtection="1">
      <alignment horizontal="right" vertical="center"/>
      <protection/>
    </xf>
    <xf numFmtId="3" fontId="5" fillId="7" borderId="112" xfId="56" applyNumberFormat="1" applyFont="1" applyFill="1" applyBorder="1" applyAlignment="1" applyProtection="1">
      <alignment horizontal="right" vertical="center"/>
      <protection/>
    </xf>
    <xf numFmtId="3" fontId="5" fillId="7" borderId="113" xfId="56" applyNumberFormat="1" applyFont="1" applyFill="1" applyBorder="1" applyAlignment="1" applyProtection="1">
      <alignment horizontal="right" vertical="center"/>
      <protection/>
    </xf>
    <xf numFmtId="3" fontId="5" fillId="7" borderId="114" xfId="56" applyNumberFormat="1" applyFont="1" applyFill="1" applyBorder="1" applyAlignment="1" applyProtection="1">
      <alignment horizontal="right" vertical="center"/>
      <protection/>
    </xf>
    <xf numFmtId="3" fontId="8" fillId="16" borderId="50" xfId="56" applyNumberFormat="1" applyFont="1" applyFill="1" applyBorder="1" applyAlignment="1" applyProtection="1">
      <alignment horizontal="right" vertical="center"/>
      <protection locked="0"/>
    </xf>
    <xf numFmtId="3" fontId="8" fillId="16" borderId="50" xfId="56" applyNumberFormat="1" applyFont="1" applyFill="1" applyBorder="1" applyAlignment="1" applyProtection="1">
      <alignment horizontal="right" vertical="center"/>
      <protection/>
    </xf>
    <xf numFmtId="3" fontId="8" fillId="16" borderId="41" xfId="56" applyNumberFormat="1" applyFont="1" applyFill="1" applyBorder="1" applyAlignment="1" applyProtection="1">
      <alignment horizontal="right" vertical="center"/>
      <protection locked="0"/>
    </xf>
    <xf numFmtId="3" fontId="8" fillId="16" borderId="41" xfId="56" applyNumberFormat="1" applyFont="1" applyFill="1" applyBorder="1" applyAlignment="1" applyProtection="1">
      <alignment horizontal="right" vertical="center"/>
      <protection/>
    </xf>
    <xf numFmtId="3" fontId="8" fillId="16" borderId="43" xfId="56" applyNumberFormat="1" applyFont="1" applyFill="1" applyBorder="1" applyAlignment="1" applyProtection="1">
      <alignment horizontal="right" vertical="center"/>
      <protection locked="0"/>
    </xf>
    <xf numFmtId="3" fontId="8" fillId="16" borderId="43" xfId="56" applyNumberFormat="1" applyFont="1" applyFill="1" applyBorder="1" applyAlignment="1" applyProtection="1">
      <alignment horizontal="right" vertical="center"/>
      <protection/>
    </xf>
    <xf numFmtId="3" fontId="8" fillId="16" borderId="49" xfId="56" applyNumberFormat="1" applyFont="1" applyFill="1" applyBorder="1" applyAlignment="1" applyProtection="1">
      <alignment horizontal="right" vertical="center"/>
      <protection locked="0"/>
    </xf>
    <xf numFmtId="3" fontId="8" fillId="16" borderId="49" xfId="56" applyNumberFormat="1" applyFont="1" applyFill="1" applyBorder="1" applyAlignment="1" applyProtection="1">
      <alignment horizontal="right" vertical="center"/>
      <protection/>
    </xf>
    <xf numFmtId="3" fontId="8" fillId="16" borderId="70" xfId="56" applyNumberFormat="1" applyFont="1" applyFill="1" applyBorder="1" applyAlignment="1" applyProtection="1">
      <alignment horizontal="right" vertical="center"/>
      <protection/>
    </xf>
    <xf numFmtId="3" fontId="8" fillId="16" borderId="115" xfId="56" applyNumberFormat="1" applyFont="1" applyFill="1" applyBorder="1" applyAlignment="1" applyProtection="1">
      <alignment horizontal="right" vertical="center"/>
      <protection/>
    </xf>
    <xf numFmtId="3" fontId="8" fillId="16" borderId="66" xfId="56" applyNumberFormat="1" applyFont="1" applyFill="1" applyBorder="1" applyAlignment="1" applyProtection="1">
      <alignment horizontal="right" vertical="center"/>
      <protection/>
    </xf>
    <xf numFmtId="3" fontId="8" fillId="16" borderId="42" xfId="56" applyNumberFormat="1" applyFont="1" applyFill="1" applyBorder="1" applyAlignment="1" applyProtection="1">
      <alignment horizontal="right" vertical="center"/>
      <protection/>
    </xf>
    <xf numFmtId="3" fontId="8" fillId="16" borderId="116" xfId="56" applyNumberFormat="1" applyFont="1" applyFill="1" applyBorder="1" applyAlignment="1" applyProtection="1">
      <alignment horizontal="right" vertical="center"/>
      <protection/>
    </xf>
    <xf numFmtId="3" fontId="8" fillId="16" borderId="117" xfId="56" applyNumberFormat="1" applyFont="1" applyFill="1" applyBorder="1" applyAlignment="1" applyProtection="1">
      <alignment horizontal="right" vertical="center"/>
      <protection/>
    </xf>
    <xf numFmtId="3" fontId="8" fillId="16" borderId="118" xfId="56" applyNumberFormat="1" applyFont="1" applyFill="1" applyBorder="1" applyAlignment="1" applyProtection="1">
      <alignment horizontal="right" vertical="center"/>
      <protection/>
    </xf>
    <xf numFmtId="3" fontId="8" fillId="16" borderId="119" xfId="56" applyNumberFormat="1" applyFont="1" applyFill="1" applyBorder="1" applyAlignment="1" applyProtection="1">
      <alignment horizontal="right" vertical="center"/>
      <protection/>
    </xf>
    <xf numFmtId="3" fontId="8" fillId="16" borderId="120" xfId="56" applyNumberFormat="1" applyFont="1" applyFill="1" applyBorder="1" applyAlignment="1" applyProtection="1">
      <alignment horizontal="right" vertical="center"/>
      <protection/>
    </xf>
    <xf numFmtId="3" fontId="8" fillId="16" borderId="121" xfId="56" applyNumberFormat="1" applyFont="1" applyFill="1" applyBorder="1" applyAlignment="1" applyProtection="1">
      <alignment horizontal="right" vertical="center"/>
      <protection/>
    </xf>
    <xf numFmtId="3" fontId="8" fillId="16" borderId="122" xfId="56" applyNumberFormat="1" applyFont="1" applyFill="1" applyBorder="1" applyAlignment="1" applyProtection="1">
      <alignment horizontal="right" vertical="center"/>
      <protection/>
    </xf>
    <xf numFmtId="3" fontId="8" fillId="16" borderId="18" xfId="56" applyNumberFormat="1" applyFont="1" applyFill="1" applyBorder="1" applyAlignment="1" applyProtection="1">
      <alignment horizontal="right" vertical="center"/>
      <protection/>
    </xf>
    <xf numFmtId="3" fontId="8" fillId="16" borderId="22" xfId="56" applyNumberFormat="1" applyFont="1" applyFill="1" applyBorder="1" applyAlignment="1" applyProtection="1">
      <alignment horizontal="right" vertical="center"/>
      <protection/>
    </xf>
    <xf numFmtId="3" fontId="8" fillId="16" borderId="123" xfId="56" applyNumberFormat="1" applyFont="1" applyFill="1" applyBorder="1" applyAlignment="1" applyProtection="1">
      <alignment horizontal="right" vertical="center"/>
      <protection/>
    </xf>
    <xf numFmtId="3" fontId="8" fillId="16" borderId="124" xfId="56" applyNumberFormat="1" applyFont="1" applyFill="1" applyBorder="1" applyAlignment="1" applyProtection="1">
      <alignment horizontal="right" vertical="center"/>
      <protection/>
    </xf>
    <xf numFmtId="3" fontId="8" fillId="16" borderId="0" xfId="56" applyNumberFormat="1" applyFont="1" applyFill="1" applyBorder="1" applyAlignment="1" applyProtection="1">
      <alignment horizontal="right" vertical="center"/>
      <protection/>
    </xf>
    <xf numFmtId="3" fontId="13" fillId="16" borderId="50" xfId="56" applyNumberFormat="1" applyFont="1" applyFill="1" applyBorder="1" applyAlignment="1" applyProtection="1">
      <alignment horizontal="right" vertical="center"/>
      <protection locked="0"/>
    </xf>
    <xf numFmtId="3" fontId="13" fillId="16" borderId="50" xfId="56" applyNumberFormat="1" applyFont="1" applyFill="1" applyBorder="1" applyAlignment="1" applyProtection="1">
      <alignment horizontal="right" vertical="center"/>
      <protection/>
    </xf>
    <xf numFmtId="3" fontId="13" fillId="16" borderId="41" xfId="56" applyNumberFormat="1" applyFont="1" applyFill="1" applyBorder="1" applyAlignment="1" applyProtection="1">
      <alignment horizontal="right" vertical="center"/>
      <protection locked="0"/>
    </xf>
    <xf numFmtId="3" fontId="13" fillId="16" borderId="41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horizontal="right" vertical="center"/>
      <protection locked="0"/>
    </xf>
    <xf numFmtId="3" fontId="13" fillId="16" borderId="119" xfId="56" applyNumberFormat="1" applyFont="1" applyFill="1" applyBorder="1" applyAlignment="1" applyProtection="1">
      <alignment horizontal="right" vertical="center"/>
      <protection/>
    </xf>
    <xf numFmtId="3" fontId="13" fillId="16" borderId="117" xfId="56" applyNumberFormat="1" applyFont="1" applyFill="1" applyBorder="1" applyAlignment="1" applyProtection="1">
      <alignment horizontal="right" vertical="center"/>
      <protection locked="0"/>
    </xf>
    <xf numFmtId="3" fontId="13" fillId="16" borderId="117" xfId="56" applyNumberFormat="1" applyFont="1" applyFill="1" applyBorder="1" applyAlignment="1" applyProtection="1">
      <alignment horizontal="right" vertical="center"/>
      <protection/>
    </xf>
    <xf numFmtId="3" fontId="13" fillId="16" borderId="49" xfId="56" applyNumberFormat="1" applyFont="1" applyFill="1" applyBorder="1" applyAlignment="1" applyProtection="1">
      <alignment horizontal="right" vertical="center"/>
      <protection locked="0"/>
    </xf>
    <xf numFmtId="3" fontId="13" fillId="16" borderId="49" xfId="56" applyNumberFormat="1" applyFont="1" applyFill="1" applyBorder="1" applyAlignment="1" applyProtection="1">
      <alignment horizontal="right" vertical="center"/>
      <protection/>
    </xf>
    <xf numFmtId="3" fontId="13" fillId="16" borderId="35" xfId="56" applyNumberFormat="1" applyFont="1" applyFill="1" applyBorder="1" applyAlignment="1" applyProtection="1">
      <alignment horizontal="right" vertical="center"/>
      <protection locked="0"/>
    </xf>
    <xf numFmtId="3" fontId="13" fillId="16" borderId="35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vertical="center"/>
      <protection locked="0"/>
    </xf>
    <xf numFmtId="3" fontId="13" fillId="16" borderId="37" xfId="56" applyNumberFormat="1" applyFont="1" applyFill="1" applyBorder="1" applyAlignment="1" applyProtection="1">
      <alignment vertical="center"/>
      <protection locked="0"/>
    </xf>
    <xf numFmtId="3" fontId="13" fillId="16" borderId="41" xfId="56" applyNumberFormat="1" applyFont="1" applyFill="1" applyBorder="1" applyAlignment="1" applyProtection="1">
      <alignment vertical="center"/>
      <protection locked="0"/>
    </xf>
    <xf numFmtId="3" fontId="13" fillId="16" borderId="49" xfId="56" applyNumberFormat="1" applyFont="1" applyFill="1" applyBorder="1" applyAlignment="1" applyProtection="1">
      <alignment vertical="center"/>
      <protection locked="0"/>
    </xf>
    <xf numFmtId="3" fontId="13" fillId="16" borderId="50" xfId="56" applyNumberFormat="1" applyFont="1" applyFill="1" applyBorder="1" applyAlignment="1" applyProtection="1">
      <alignment vertical="center"/>
      <protection locked="0"/>
    </xf>
    <xf numFmtId="3" fontId="13" fillId="16" borderId="17" xfId="56" applyNumberFormat="1" applyFont="1" applyFill="1" applyBorder="1" applyAlignment="1">
      <alignment vertical="center"/>
      <protection/>
    </xf>
    <xf numFmtId="3" fontId="13" fillId="16" borderId="43" xfId="56" applyNumberFormat="1" applyFont="1" applyFill="1" applyBorder="1" applyAlignment="1" applyProtection="1">
      <alignment horizontal="right" vertical="center"/>
      <protection locked="0"/>
    </xf>
    <xf numFmtId="3" fontId="13" fillId="16" borderId="43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vertical="center"/>
      <protection locked="0"/>
    </xf>
    <xf numFmtId="3" fontId="100" fillId="4" borderId="45" xfId="56" applyNumberFormat="1" applyFont="1" applyFill="1" applyBorder="1" applyAlignment="1" applyProtection="1">
      <alignment vertical="center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 locked="0"/>
    </xf>
    <xf numFmtId="3" fontId="100" fillId="4" borderId="33" xfId="56" applyNumberFormat="1" applyFont="1" applyFill="1" applyBorder="1" applyAlignment="1" applyProtection="1">
      <alignment horizontal="right" vertical="center"/>
      <protection locked="0"/>
    </xf>
    <xf numFmtId="3" fontId="100" fillId="4" borderId="45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horizontal="right" vertical="center"/>
      <protection/>
    </xf>
    <xf numFmtId="179" fontId="100" fillId="4" borderId="17" xfId="61" applyNumberFormat="1" applyFont="1" applyFill="1" applyBorder="1" applyAlignment="1" quotePrefix="1">
      <alignment horizontal="right" vertical="center"/>
      <protection/>
    </xf>
    <xf numFmtId="179" fontId="100" fillId="4" borderId="51" xfId="61" applyNumberFormat="1" applyFont="1" applyFill="1" applyBorder="1" applyAlignment="1" quotePrefix="1">
      <alignment horizontal="right" vertical="center"/>
      <protection/>
    </xf>
    <xf numFmtId="3" fontId="100" fillId="4" borderId="37" xfId="56" applyNumberFormat="1" applyFont="1" applyFill="1" applyBorder="1" applyAlignment="1" applyProtection="1">
      <alignment vertical="center"/>
      <protection locked="0"/>
    </xf>
    <xf numFmtId="3" fontId="100" fillId="4" borderId="82" xfId="56" applyNumberFormat="1" applyFont="1" applyFill="1" applyBorder="1" applyAlignment="1" applyProtection="1">
      <alignment vertical="center"/>
      <protection/>
    </xf>
    <xf numFmtId="176" fontId="8" fillId="16" borderId="17" xfId="61" applyNumberFormat="1" applyFont="1" applyFill="1" applyBorder="1" applyAlignment="1">
      <alignment horizontal="right" vertical="center"/>
      <protection/>
    </xf>
    <xf numFmtId="0" fontId="140" fillId="25" borderId="103" xfId="61" applyFont="1" applyFill="1" applyBorder="1" applyAlignment="1">
      <alignment horizontal="right" vertical="center"/>
      <protection/>
    </xf>
    <xf numFmtId="0" fontId="137" fillId="25" borderId="104" xfId="61" applyFont="1" applyFill="1" applyBorder="1" applyAlignment="1">
      <alignment horizontal="center" vertical="center" wrapText="1"/>
      <protection/>
    </xf>
    <xf numFmtId="179" fontId="11" fillId="16" borderId="125" xfId="61" applyNumberFormat="1" applyFont="1" applyFill="1" applyBorder="1" applyAlignment="1" quotePrefix="1">
      <alignment horizontal="right" vertical="center"/>
      <protection/>
    </xf>
    <xf numFmtId="0" fontId="10" fillId="16" borderId="126" xfId="61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horizontal="right" vertical="center"/>
      <protection locked="0"/>
    </xf>
    <xf numFmtId="3" fontId="13" fillId="16" borderId="46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vertical="center" wrapText="1"/>
      <protection/>
    </xf>
    <xf numFmtId="0" fontId="10" fillId="16" borderId="126" xfId="56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vertical="center"/>
      <protection locked="0"/>
    </xf>
    <xf numFmtId="0" fontId="10" fillId="16" borderId="126" xfId="61" applyFont="1" applyFill="1" applyBorder="1" applyAlignment="1">
      <alignment horizontal="left" vertical="center" wrapText="1"/>
      <protection/>
    </xf>
    <xf numFmtId="179" fontId="11" fillId="16" borderId="125" xfId="61" applyNumberFormat="1" applyFont="1" applyFill="1" applyBorder="1" applyAlignment="1" quotePrefix="1">
      <alignment horizontal="right"/>
      <protection/>
    </xf>
    <xf numFmtId="0" fontId="10" fillId="16" borderId="126" xfId="61" applyFont="1" applyFill="1" applyBorder="1">
      <alignment/>
      <protection/>
    </xf>
    <xf numFmtId="179" fontId="11" fillId="16" borderId="58" xfId="61" applyNumberFormat="1" applyFont="1" applyFill="1" applyBorder="1" applyAlignment="1" quotePrefix="1">
      <alignment horizontal="right"/>
      <protection/>
    </xf>
    <xf numFmtId="0" fontId="10" fillId="16" borderId="65" xfId="61" applyFont="1" applyFill="1" applyBorder="1">
      <alignment/>
      <protection/>
    </xf>
    <xf numFmtId="0" fontId="5" fillId="16" borderId="126" xfId="61" applyFont="1" applyFill="1" applyBorder="1" applyAlignment="1">
      <alignment horizontal="left" vertical="center" wrapText="1"/>
      <protection/>
    </xf>
    <xf numFmtId="0" fontId="13" fillId="26" borderId="0" xfId="56" applyFont="1" applyFill="1" applyAlignment="1">
      <alignment vertical="center"/>
      <protection/>
    </xf>
    <xf numFmtId="0" fontId="5" fillId="26" borderId="0" xfId="56" applyFont="1" applyFill="1" applyAlignment="1">
      <alignment vertical="center"/>
      <protection/>
    </xf>
    <xf numFmtId="0" fontId="5" fillId="26" borderId="0" xfId="56" applyFont="1" applyFill="1" applyAlignment="1" applyProtection="1">
      <alignment vertical="center"/>
      <protection locked="0"/>
    </xf>
    <xf numFmtId="0" fontId="6" fillId="16" borderId="0" xfId="56" applyNumberFormat="1" applyFont="1" applyFill="1" applyBorder="1" applyAlignment="1" applyProtection="1">
      <alignment horizontal="right"/>
      <protection locked="0"/>
    </xf>
    <xf numFmtId="0" fontId="6" fillId="16" borderId="0" xfId="56" applyFont="1" applyFill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10" fillId="16" borderId="65" xfId="56" applyFont="1" applyFill="1" applyBorder="1" applyAlignment="1">
      <alignment vertical="center" wrapText="1"/>
      <protection/>
    </xf>
    <xf numFmtId="3" fontId="13" fillId="16" borderId="43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/>
    </xf>
    <xf numFmtId="0" fontId="5" fillId="24" borderId="0" xfId="56" applyFont="1" applyFill="1" applyAlignment="1">
      <alignment vertical="center" wrapText="1"/>
      <protection/>
    </xf>
    <xf numFmtId="3" fontId="98" fillId="4" borderId="21" xfId="56" applyNumberFormat="1" applyFont="1" applyFill="1" applyBorder="1" applyAlignment="1" applyProtection="1">
      <alignment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5" fillId="16" borderId="108" xfId="56" applyNumberFormat="1" applyFont="1" applyFill="1" applyBorder="1" applyAlignment="1" applyProtection="1">
      <alignment horizontal="right" vertical="center"/>
      <protection locked="0"/>
    </xf>
    <xf numFmtId="3" fontId="98" fillId="4" borderId="21" xfId="56" applyNumberFormat="1" applyFont="1" applyFill="1" applyBorder="1" applyAlignment="1" applyProtection="1">
      <alignment horizontal="right" vertical="center"/>
      <protection/>
    </xf>
    <xf numFmtId="3" fontId="98" fillId="4" borderId="21" xfId="56" applyNumberFormat="1" applyFont="1" applyFill="1" applyBorder="1" applyAlignment="1" applyProtection="1">
      <alignment horizontal="right" vertical="center"/>
      <protection locked="0"/>
    </xf>
    <xf numFmtId="3" fontId="98" fillId="4" borderId="77" xfId="56" applyNumberFormat="1" applyFont="1" applyFill="1" applyBorder="1" applyAlignment="1" applyProtection="1">
      <alignment vertical="center"/>
      <protection/>
    </xf>
    <xf numFmtId="179" fontId="11" fillId="16" borderId="110" xfId="61" applyNumberFormat="1" applyFont="1" applyFill="1" applyBorder="1" applyAlignment="1" quotePrefix="1">
      <alignment horizontal="right" vertical="center"/>
      <protection/>
    </xf>
    <xf numFmtId="3" fontId="13" fillId="16" borderId="123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5" fillId="16" borderId="42" xfId="61" applyFont="1" applyFill="1" applyBorder="1" applyAlignment="1">
      <alignment horizontal="left" vertical="center" wrapText="1"/>
      <protection/>
    </xf>
    <xf numFmtId="0" fontId="10" fillId="16" borderId="120" xfId="61" applyFont="1" applyFill="1" applyBorder="1" applyAlignment="1">
      <alignment horizontal="left" vertical="center" wrapText="1"/>
      <protection/>
    </xf>
    <xf numFmtId="179" fontId="11" fillId="16" borderId="83" xfId="61" applyNumberFormat="1" applyFont="1" applyFill="1" applyBorder="1" applyAlignment="1" quotePrefix="1">
      <alignment horizontal="right"/>
      <protection/>
    </xf>
    <xf numFmtId="0" fontId="5" fillId="16" borderId="84" xfId="61" applyFont="1" applyFill="1" applyBorder="1" applyAlignment="1">
      <alignment horizontal="left" wrapText="1"/>
      <protection/>
    </xf>
    <xf numFmtId="3" fontId="13" fillId="16" borderId="117" xfId="56" applyNumberFormat="1" applyFont="1" applyFill="1" applyBorder="1" applyAlignment="1" applyProtection="1">
      <alignment vertical="center"/>
      <protection locked="0"/>
    </xf>
    <xf numFmtId="179" fontId="11" fillId="16" borderId="85" xfId="61" applyNumberFormat="1" applyFont="1" applyFill="1" applyBorder="1" applyAlignment="1" quotePrefix="1">
      <alignment horizontal="right"/>
      <protection/>
    </xf>
    <xf numFmtId="0" fontId="5" fillId="16" borderId="86" xfId="61" applyFont="1" applyFill="1" applyBorder="1" applyAlignment="1">
      <alignment horizontal="left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vertical="center"/>
      <protection locked="0"/>
    </xf>
    <xf numFmtId="3" fontId="13" fillId="16" borderId="18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 locked="0"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horizontal="right" vertical="center"/>
      <protection locked="0"/>
    </xf>
    <xf numFmtId="0" fontId="11" fillId="16" borderId="53" xfId="61" applyFont="1" applyFill="1" applyBorder="1" applyAlignment="1">
      <alignment horizontal="left" wrapText="1"/>
      <protection/>
    </xf>
    <xf numFmtId="0" fontId="11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wrapText="1"/>
      <protection/>
    </xf>
    <xf numFmtId="0" fontId="11" fillId="16" borderId="62" xfId="61" applyFont="1" applyFill="1" applyBorder="1" applyAlignment="1">
      <alignment horizontal="left" wrapText="1"/>
      <protection/>
    </xf>
    <xf numFmtId="0" fontId="5" fillId="16" borderId="128" xfId="61" applyFont="1" applyFill="1" applyBorder="1" applyAlignment="1">
      <alignment horizontal="left" vertical="center" wrapText="1"/>
      <protection/>
    </xf>
    <xf numFmtId="3" fontId="13" fillId="16" borderId="123" xfId="56" applyNumberFormat="1" applyFont="1" applyFill="1" applyBorder="1" applyAlignment="1" applyProtection="1">
      <alignment vertical="center"/>
      <protection locked="0"/>
    </xf>
    <xf numFmtId="3" fontId="98" fillId="4" borderId="78" xfId="56" applyNumberFormat="1" applyFont="1" applyFill="1" applyBorder="1" applyAlignment="1">
      <alignment vertical="center"/>
      <protection/>
    </xf>
    <xf numFmtId="3" fontId="98" fillId="4" borderId="23" xfId="56" applyNumberFormat="1" applyFont="1" applyFill="1" applyBorder="1" applyAlignment="1" applyProtection="1">
      <alignment vertical="center"/>
      <protection/>
    </xf>
    <xf numFmtId="3" fontId="98" fillId="4" borderId="23" xfId="56" applyNumberFormat="1" applyFont="1" applyFill="1" applyBorder="1" applyAlignment="1">
      <alignment vertical="center"/>
      <protection/>
    </xf>
    <xf numFmtId="3" fontId="98" fillId="4" borderId="78" xfId="56" applyNumberFormat="1" applyFont="1" applyFill="1" applyBorder="1" applyAlignment="1" applyProtection="1">
      <alignment vertical="center"/>
      <protection/>
    </xf>
    <xf numFmtId="3" fontId="5" fillId="16" borderId="129" xfId="56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07" xfId="56" applyNumberFormat="1" applyFont="1" applyFill="1" applyBorder="1" applyAlignment="1" applyProtection="1">
      <alignment horizontal="right" vertical="center"/>
      <protection locked="0"/>
    </xf>
    <xf numFmtId="3" fontId="5" fillId="16" borderId="68" xfId="56" applyNumberFormat="1" applyFont="1" applyFill="1" applyBorder="1" applyAlignment="1" applyProtection="1">
      <alignment horizontal="right" vertical="center"/>
      <protection locked="0"/>
    </xf>
    <xf numFmtId="3" fontId="98" fillId="4" borderId="78" xfId="56" applyNumberFormat="1" applyFont="1" applyFill="1" applyBorder="1" applyAlignment="1" applyProtection="1">
      <alignment horizontal="right" vertical="center"/>
      <protection/>
    </xf>
    <xf numFmtId="3" fontId="98" fillId="4" borderId="23" xfId="56" applyNumberFormat="1" applyFont="1" applyFill="1" applyBorder="1" applyAlignment="1" applyProtection="1">
      <alignment horizontal="right" vertical="center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 locked="0"/>
    </xf>
    <xf numFmtId="3" fontId="98" fillId="4" borderId="23" xfId="56" applyNumberFormat="1" applyFont="1" applyFill="1" applyBorder="1" applyAlignment="1" applyProtection="1">
      <alignment horizontal="right" vertical="center"/>
      <protection locked="0"/>
    </xf>
    <xf numFmtId="3" fontId="98" fillId="4" borderId="75" xfId="56" applyNumberFormat="1" applyFont="1" applyFill="1" applyBorder="1" applyAlignment="1" applyProtection="1">
      <alignment vertical="center"/>
      <protection/>
    </xf>
    <xf numFmtId="3" fontId="98" fillId="4" borderId="76" xfId="56" applyNumberFormat="1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 locked="0"/>
    </xf>
    <xf numFmtId="3" fontId="5" fillId="16" borderId="67" xfId="56" applyNumberFormat="1" applyFont="1" applyFill="1" applyBorder="1" applyAlignment="1" applyProtection="1">
      <alignment horizontal="right" vertical="center"/>
      <protection locked="0"/>
    </xf>
    <xf numFmtId="3" fontId="5" fillId="16" borderId="109" xfId="56" applyNumberFormat="1" applyFont="1" applyFill="1" applyBorder="1" applyAlignment="1" applyProtection="1">
      <alignment horizontal="right"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 locked="0"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85" fontId="139" fillId="5" borderId="111" xfId="56" applyNumberFormat="1" applyFont="1" applyFill="1" applyBorder="1" applyAlignment="1" applyProtection="1">
      <alignment horizontal="center" vertical="center"/>
      <protection/>
    </xf>
    <xf numFmtId="185" fontId="139" fillId="5" borderId="110" xfId="56" applyNumberFormat="1" applyFont="1" applyFill="1" applyBorder="1" applyAlignment="1" applyProtection="1">
      <alignment horizontal="center" vertical="center"/>
      <protection/>
    </xf>
    <xf numFmtId="185" fontId="139" fillId="5" borderId="93" xfId="56" applyNumberFormat="1" applyFont="1" applyFill="1" applyBorder="1" applyAlignment="1" applyProtection="1">
      <alignment horizontal="center" vertical="center"/>
      <protection/>
    </xf>
    <xf numFmtId="185" fontId="139" fillId="5" borderId="90" xfId="56" applyNumberFormat="1" applyFont="1" applyFill="1" applyBorder="1" applyAlignment="1" applyProtection="1">
      <alignment horizontal="center" vertical="center"/>
      <protection/>
    </xf>
    <xf numFmtId="185" fontId="139" fillId="5" borderId="96" xfId="56" applyNumberFormat="1" applyFont="1" applyFill="1" applyBorder="1" applyAlignment="1" applyProtection="1">
      <alignment horizontal="center" vertical="center"/>
      <protection/>
    </xf>
    <xf numFmtId="185" fontId="139" fillId="5" borderId="85" xfId="56" applyNumberFormat="1" applyFont="1" applyFill="1" applyBorder="1" applyAlignment="1" applyProtection="1">
      <alignment horizontal="center" vertical="center"/>
      <protection/>
    </xf>
    <xf numFmtId="185" fontId="137" fillId="5" borderId="50" xfId="56" applyNumberFormat="1" applyFont="1" applyFill="1" applyBorder="1" applyAlignment="1" applyProtection="1">
      <alignment horizontal="center" vertical="center"/>
      <protection/>
    </xf>
    <xf numFmtId="185" fontId="137" fillId="5" borderId="41" xfId="56" applyNumberFormat="1" applyFont="1" applyFill="1" applyBorder="1" applyAlignment="1" applyProtection="1">
      <alignment horizontal="center" vertical="center"/>
      <protection/>
    </xf>
    <xf numFmtId="185" fontId="137" fillId="5" borderId="43" xfId="56" applyNumberFormat="1" applyFont="1" applyFill="1" applyBorder="1" applyAlignment="1" applyProtection="1">
      <alignment horizontal="center" vertical="center"/>
      <protection/>
    </xf>
    <xf numFmtId="1" fontId="5" fillId="4" borderId="130" xfId="56" applyNumberFormat="1" applyFont="1" applyFill="1" applyBorder="1" applyAlignment="1">
      <alignment horizontal="left" vertical="center" wrapText="1"/>
      <protection/>
    </xf>
    <xf numFmtId="1" fontId="139" fillId="16" borderId="131" xfId="56" applyNumberFormat="1" applyFont="1" applyFill="1" applyBorder="1" applyAlignment="1">
      <alignment horizontal="left" vertical="center" wrapText="1"/>
      <protection/>
    </xf>
    <xf numFmtId="3" fontId="96" fillId="7" borderId="102" xfId="56" applyNumberFormat="1" applyFont="1" applyFill="1" applyBorder="1" applyAlignment="1" applyProtection="1">
      <alignment horizontal="right" vertical="center"/>
      <protection/>
    </xf>
    <xf numFmtId="3" fontId="96" fillId="7" borderId="103" xfId="56" applyNumberFormat="1" applyFont="1" applyFill="1" applyBorder="1" applyAlignment="1" applyProtection="1">
      <alignment horizontal="right" vertical="center"/>
      <protection/>
    </xf>
    <xf numFmtId="3" fontId="96" fillId="7" borderId="104" xfId="56" applyNumberFormat="1" applyFont="1" applyFill="1" applyBorder="1" applyAlignment="1" applyProtection="1">
      <alignment horizontal="right" vertical="center"/>
      <protection/>
    </xf>
    <xf numFmtId="3" fontId="5" fillId="16" borderId="60" xfId="56" applyNumberFormat="1" applyFont="1" applyFill="1" applyBorder="1" applyAlignment="1" applyProtection="1">
      <alignment horizontal="right" vertical="center"/>
      <protection/>
    </xf>
    <xf numFmtId="3" fontId="5" fillId="16" borderId="45" xfId="56" applyNumberFormat="1" applyFont="1" applyFill="1" applyBorder="1" applyAlignment="1" applyProtection="1">
      <alignment horizontal="right"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185" fontId="139" fillId="5" borderId="78" xfId="56" applyNumberFormat="1" applyFont="1" applyFill="1" applyBorder="1" applyAlignment="1" applyProtection="1">
      <alignment horizontal="center" vertical="center"/>
      <protection/>
    </xf>
    <xf numFmtId="185" fontId="139" fillId="5" borderId="23" xfId="56" applyNumberFormat="1" applyFont="1" applyFill="1" applyBorder="1" applyAlignment="1" applyProtection="1">
      <alignment horizontal="center" vertical="center"/>
      <protection/>
    </xf>
    <xf numFmtId="185" fontId="139" fillId="5" borderId="21" xfId="56" applyNumberFormat="1" applyFont="1" applyFill="1" applyBorder="1" applyAlignment="1" applyProtection="1">
      <alignment horizontal="center" vertical="center"/>
      <protection/>
    </xf>
    <xf numFmtId="3" fontId="18" fillId="16" borderId="75" xfId="56" applyNumberFormat="1" applyFont="1" applyFill="1" applyBorder="1" applyAlignment="1" applyProtection="1" quotePrefix="1">
      <alignment horizontal="center" vertical="center"/>
      <protection/>
    </xf>
    <xf numFmtId="3" fontId="18" fillId="16" borderId="76" xfId="56" applyNumberFormat="1" applyFont="1" applyFill="1" applyBorder="1" applyAlignment="1" applyProtection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3" fontId="5" fillId="16" borderId="18" xfId="56" applyNumberFormat="1" applyFont="1" applyFill="1" applyBorder="1" applyAlignment="1" applyProtection="1">
      <alignment horizontal="right" vertical="center"/>
      <protection/>
    </xf>
    <xf numFmtId="3" fontId="8" fillId="4" borderId="45" xfId="56" applyNumberFormat="1" applyFont="1" applyFill="1" applyBorder="1" applyAlignment="1" applyProtection="1">
      <alignment horizontal="right" vertical="center"/>
      <protection/>
    </xf>
    <xf numFmtId="0" fontId="5" fillId="16" borderId="0" xfId="56" applyFont="1" applyFill="1" applyAlignment="1" applyProtection="1">
      <alignment vertical="center"/>
      <protection/>
    </xf>
    <xf numFmtId="3" fontId="5" fillId="16" borderId="0" xfId="56" applyNumberFormat="1" applyFont="1" applyFill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/>
      <protection/>
    </xf>
    <xf numFmtId="0" fontId="24" fillId="16" borderId="0" xfId="56" applyFont="1" applyFill="1">
      <alignment/>
      <protection/>
    </xf>
    <xf numFmtId="3" fontId="5" fillId="16" borderId="27" xfId="56" applyNumberFormat="1" applyFont="1" applyFill="1" applyBorder="1" applyAlignment="1" applyProtection="1">
      <alignment horizontal="right" vertical="center"/>
      <protection/>
    </xf>
    <xf numFmtId="3" fontId="5" fillId="16" borderId="26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76" xfId="56" applyNumberFormat="1" applyFont="1" applyFill="1" applyBorder="1" applyAlignment="1" applyProtection="1">
      <alignment horizontal="right" vertical="center"/>
      <protection/>
    </xf>
    <xf numFmtId="3" fontId="5" fillId="16" borderId="77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13" fillId="16" borderId="23" xfId="56" applyNumberFormat="1" applyFont="1" applyFill="1" applyBorder="1" applyAlignment="1" applyProtection="1">
      <alignment horizontal="right" vertical="center"/>
      <protection/>
    </xf>
    <xf numFmtId="3" fontId="13" fillId="16" borderId="21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13" fillId="16" borderId="23" xfId="0" applyNumberFormat="1" applyFont="1" applyFill="1" applyBorder="1" applyAlignment="1" applyProtection="1">
      <alignment horizontal="right" vertical="center"/>
      <protection/>
    </xf>
    <xf numFmtId="3" fontId="13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6" applyNumberFormat="1" applyFont="1" applyFill="1" applyBorder="1" applyAlignment="1" applyProtection="1">
      <alignment horizontal="right"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/>
    </xf>
    <xf numFmtId="3" fontId="13" fillId="16" borderId="103" xfId="56" applyNumberFormat="1" applyFont="1" applyFill="1" applyBorder="1" applyAlignment="1" applyProtection="1">
      <alignment horizontal="right" vertical="center"/>
      <protection/>
    </xf>
    <xf numFmtId="3" fontId="13" fillId="16" borderId="104" xfId="56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0" fontId="28" fillId="16" borderId="33" xfId="0" applyFont="1" applyFill="1" applyBorder="1" applyAlignment="1" applyProtection="1">
      <alignment horizontal="left"/>
      <protection/>
    </xf>
    <xf numFmtId="0" fontId="28" fillId="16" borderId="132" xfId="0" applyFont="1" applyFill="1" applyBorder="1" applyAlignment="1" applyProtection="1">
      <alignment horizontal="left"/>
      <protection/>
    </xf>
    <xf numFmtId="0" fontId="28" fillId="16" borderId="37" xfId="0" applyFont="1" applyFill="1" applyBorder="1" applyAlignment="1" applyProtection="1">
      <alignment horizontal="left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0" xfId="0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 quotePrefix="1">
      <alignment horizontal="center"/>
      <protection/>
    </xf>
    <xf numFmtId="0" fontId="38" fillId="16" borderId="17" xfId="0" applyFont="1" applyFill="1" applyBorder="1" applyAlignment="1" applyProtection="1" quotePrefix="1">
      <alignment horizontal="center"/>
      <protection/>
    </xf>
    <xf numFmtId="0" fontId="38" fillId="16" borderId="37" xfId="0" applyFont="1" applyFill="1" applyBorder="1" applyAlignment="1" applyProtection="1" quotePrefix="1">
      <alignment horizontal="center"/>
      <protection/>
    </xf>
    <xf numFmtId="0" fontId="28" fillId="16" borderId="18" xfId="0" applyFont="1" applyFill="1" applyBorder="1" applyAlignment="1" applyProtection="1">
      <alignment horizontal="center"/>
      <protection/>
    </xf>
    <xf numFmtId="0" fontId="28" fillId="16" borderId="18" xfId="0" applyFont="1" applyFill="1" applyBorder="1" applyAlignment="1" applyProtection="1">
      <alignment/>
      <protection/>
    </xf>
    <xf numFmtId="0" fontId="80" fillId="16" borderId="0" xfId="0" applyFont="1" applyFill="1" applyAlignment="1" applyProtection="1">
      <alignment/>
      <protection/>
    </xf>
    <xf numFmtId="176" fontId="38" fillId="16" borderId="133" xfId="0" applyNumberFormat="1" applyFont="1" applyFill="1" applyBorder="1" applyAlignment="1" applyProtection="1">
      <alignment/>
      <protection/>
    </xf>
    <xf numFmtId="176" fontId="38" fillId="16" borderId="134" xfId="0" applyNumberFormat="1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 quotePrefix="1">
      <alignment horizontal="left"/>
      <protection/>
    </xf>
    <xf numFmtId="3" fontId="28" fillId="16" borderId="18" xfId="0" applyNumberFormat="1" applyFont="1" applyFill="1" applyBorder="1" applyAlignment="1" applyProtection="1" quotePrefix="1">
      <alignment/>
      <protection/>
    </xf>
    <xf numFmtId="0" fontId="38" fillId="16" borderId="18" xfId="0" applyFont="1" applyFill="1" applyBorder="1" applyAlignment="1" applyProtection="1">
      <alignment horizontal="left"/>
      <protection/>
    </xf>
    <xf numFmtId="3" fontId="38" fillId="16" borderId="18" xfId="0" applyNumberFormat="1" applyFont="1" applyFill="1" applyBorder="1" applyAlignment="1" applyProtection="1">
      <alignment horizontal="right"/>
      <protection/>
    </xf>
    <xf numFmtId="176" fontId="28" fillId="16" borderId="13" xfId="0" applyNumberFormat="1" applyFont="1" applyFill="1" applyBorder="1" applyAlignment="1" applyProtection="1">
      <alignment/>
      <protection/>
    </xf>
    <xf numFmtId="1" fontId="38" fillId="16" borderId="30" xfId="0" applyNumberFormat="1" applyFont="1" applyFill="1" applyBorder="1" applyAlignment="1" applyProtection="1">
      <alignment/>
      <protection/>
    </xf>
    <xf numFmtId="1" fontId="38" fillId="16" borderId="31" xfId="0" applyNumberFormat="1" applyFont="1" applyFill="1" applyBorder="1" applyAlignment="1" applyProtection="1">
      <alignment/>
      <protection/>
    </xf>
    <xf numFmtId="0" fontId="28" fillId="16" borderId="11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left"/>
      <protection/>
    </xf>
    <xf numFmtId="1" fontId="38" fillId="16" borderId="10" xfId="0" applyNumberFormat="1" applyFont="1" applyFill="1" applyBorder="1" applyAlignment="1" applyProtection="1">
      <alignment/>
      <protection/>
    </xf>
    <xf numFmtId="1" fontId="38" fillId="16" borderId="14" xfId="0" applyNumberFormat="1" applyFont="1" applyFill="1" applyBorder="1" applyAlignment="1" applyProtection="1">
      <alignment/>
      <protection/>
    </xf>
    <xf numFmtId="0" fontId="28" fillId="16" borderId="0" xfId="0" applyFont="1" applyFill="1" applyBorder="1" applyAlignment="1" applyProtection="1">
      <alignment horizontal="left"/>
      <protection/>
    </xf>
    <xf numFmtId="1" fontId="3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 horizontal="left"/>
      <protection/>
    </xf>
    <xf numFmtId="0" fontId="38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28" fillId="16" borderId="50" xfId="0" applyFont="1" applyFill="1" applyBorder="1" applyAlignment="1" applyProtection="1">
      <alignment horizontal="left"/>
      <protection/>
    </xf>
    <xf numFmtId="3" fontId="28" fillId="16" borderId="50" xfId="0" applyNumberFormat="1" applyFont="1" applyFill="1" applyBorder="1" applyAlignment="1" applyProtection="1" quotePrefix="1">
      <alignment/>
      <protection/>
    </xf>
    <xf numFmtId="0" fontId="28" fillId="16" borderId="49" xfId="0" applyFont="1" applyFill="1" applyBorder="1" applyAlignment="1" applyProtection="1">
      <alignment horizontal="left"/>
      <protection/>
    </xf>
    <xf numFmtId="3" fontId="28" fillId="16" borderId="49" xfId="0" applyNumberFormat="1" applyFont="1" applyFill="1" applyBorder="1" applyAlignment="1" applyProtection="1" quotePrefix="1">
      <alignment/>
      <protection/>
    </xf>
    <xf numFmtId="0" fontId="28" fillId="16" borderId="135" xfId="0" applyFont="1" applyFill="1" applyBorder="1" applyAlignment="1" applyProtection="1">
      <alignment horizontal="left"/>
      <protection/>
    </xf>
    <xf numFmtId="0" fontId="28" fillId="16" borderId="136" xfId="0" applyFont="1" applyFill="1" applyBorder="1" applyAlignment="1" applyProtection="1">
      <alignment horizontal="left"/>
      <protection/>
    </xf>
    <xf numFmtId="0" fontId="28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8" fillId="16" borderId="138" xfId="0" applyFont="1" applyFill="1" applyBorder="1" applyAlignment="1" applyProtection="1">
      <alignment horizontal="left"/>
      <protection/>
    </xf>
    <xf numFmtId="0" fontId="28" fillId="16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6" borderId="138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>
      <alignment/>
      <protection/>
    </xf>
    <xf numFmtId="3" fontId="28" fillId="16" borderId="50" xfId="0" applyNumberFormat="1" applyFont="1" applyFill="1" applyBorder="1" applyAlignment="1" applyProtection="1">
      <alignment/>
      <protection/>
    </xf>
    <xf numFmtId="3" fontId="28" fillId="16" borderId="43" xfId="0" applyNumberFormat="1" applyFont="1" applyFill="1" applyBorder="1" applyAlignment="1" applyProtection="1">
      <alignment/>
      <protection/>
    </xf>
    <xf numFmtId="3" fontId="28" fillId="16" borderId="35" xfId="0" applyNumberFormat="1" applyFont="1" applyFill="1" applyBorder="1" applyAlignment="1" applyProtection="1">
      <alignment/>
      <protection/>
    </xf>
    <xf numFmtId="3" fontId="28" fillId="16" borderId="16" xfId="0" applyNumberFormat="1" applyFont="1" applyFill="1" applyBorder="1" applyAlignment="1" applyProtection="1">
      <alignment/>
      <protection/>
    </xf>
    <xf numFmtId="3" fontId="28" fillId="16" borderId="37" xfId="0" applyNumberFormat="1" applyFont="1" applyFill="1" applyBorder="1" applyAlignment="1" applyProtection="1">
      <alignment/>
      <protection/>
    </xf>
    <xf numFmtId="3" fontId="28" fillId="16" borderId="33" xfId="0" applyNumberFormat="1" applyFont="1" applyFill="1" applyBorder="1" applyAlignment="1" applyProtection="1">
      <alignment/>
      <protection/>
    </xf>
    <xf numFmtId="0" fontId="28" fillId="16" borderId="138" xfId="0" applyFont="1" applyFill="1" applyBorder="1" applyAlignment="1" applyProtection="1" quotePrefix="1">
      <alignment horizontal="left"/>
      <protection/>
    </xf>
    <xf numFmtId="0" fontId="28" fillId="16" borderId="41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>
      <alignment horizontal="left"/>
      <protection/>
    </xf>
    <xf numFmtId="0" fontId="28" fillId="16" borderId="49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6" borderId="46" xfId="0" applyFont="1" applyFill="1" applyBorder="1" applyAlignment="1" applyProtection="1" quotePrefix="1">
      <alignment horizontal="left"/>
      <protection/>
    </xf>
    <xf numFmtId="0" fontId="28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 quotePrefix="1">
      <alignment/>
      <protection/>
    </xf>
    <xf numFmtId="3" fontId="28" fillId="16" borderId="43" xfId="0" applyNumberFormat="1" applyFont="1" applyFill="1" applyBorder="1" applyAlignment="1" applyProtection="1" quotePrefix="1">
      <alignment/>
      <protection/>
    </xf>
    <xf numFmtId="175" fontId="28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 quotePrefix="1">
      <alignment/>
      <protection/>
    </xf>
    <xf numFmtId="0" fontId="28" fillId="16" borderId="33" xfId="0" applyFont="1" applyFill="1" applyBorder="1" applyAlignment="1" applyProtection="1" quotePrefix="1">
      <alignment horizontal="left"/>
      <protection/>
    </xf>
    <xf numFmtId="3" fontId="28" fillId="16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39" fillId="5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6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6" borderId="46" xfId="0" applyFont="1" applyFill="1" applyBorder="1" applyAlignment="1" applyProtection="1" quotePrefix="1">
      <alignment horizontal="left"/>
      <protection/>
    </xf>
    <xf numFmtId="176" fontId="28" fillId="16" borderId="49" xfId="0" applyNumberFormat="1" applyFont="1" applyFill="1" applyBorder="1" applyAlignment="1" applyProtection="1">
      <alignment/>
      <protection/>
    </xf>
    <xf numFmtId="0" fontId="28" fillId="16" borderId="50" xfId="0" applyFont="1" applyFill="1" applyBorder="1" applyAlignment="1" applyProtection="1" quotePrefix="1">
      <alignment horizontal="left"/>
      <protection/>
    </xf>
    <xf numFmtId="0" fontId="38" fillId="16" borderId="49" xfId="0" applyFont="1" applyFill="1" applyBorder="1" applyAlignment="1" applyProtection="1">
      <alignment horizontal="left"/>
      <protection/>
    </xf>
    <xf numFmtId="0" fontId="28" fillId="16" borderId="36" xfId="0" applyFont="1" applyFill="1" applyBorder="1" applyAlignment="1" applyProtection="1">
      <alignment horizontal="left"/>
      <protection/>
    </xf>
    <xf numFmtId="3" fontId="28" fillId="16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8" fillId="16" borderId="0" xfId="0" applyFont="1" applyFill="1" applyAlignment="1" applyProtection="1">
      <alignment horizontal="center" vertical="center"/>
      <protection/>
    </xf>
    <xf numFmtId="0" fontId="80" fillId="16" borderId="0" xfId="0" applyFont="1" applyFill="1" applyAlignment="1" applyProtection="1">
      <alignment horizontal="right"/>
      <protection/>
    </xf>
    <xf numFmtId="0" fontId="80" fillId="16" borderId="0" xfId="0" applyFont="1" applyFill="1" applyAlignment="1" applyProtection="1" quotePrefix="1">
      <alignment horizontal="left"/>
      <protection/>
    </xf>
    <xf numFmtId="0" fontId="28" fillId="16" borderId="24" xfId="0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/>
      <protection/>
    </xf>
    <xf numFmtId="0" fontId="36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>
      <alignment horizontal="left"/>
      <protection/>
    </xf>
    <xf numFmtId="0" fontId="80" fillId="16" borderId="0" xfId="0" applyFont="1" applyFill="1" applyBorder="1" applyAlignment="1" applyProtection="1">
      <alignment/>
      <protection/>
    </xf>
    <xf numFmtId="0" fontId="34" fillId="16" borderId="0" xfId="0" applyFont="1" applyFill="1" applyBorder="1" applyAlignment="1" applyProtection="1" quotePrefix="1">
      <alignment horizontal="left"/>
      <protection/>
    </xf>
    <xf numFmtId="0" fontId="36" fillId="16" borderId="0" xfId="0" applyFont="1" applyFill="1" applyAlignment="1" applyProtection="1">
      <alignment/>
      <protection/>
    </xf>
    <xf numFmtId="0" fontId="38" fillId="16" borderId="0" xfId="0" applyFont="1" applyFill="1" applyAlignment="1" applyProtection="1" quotePrefix="1">
      <alignment horizontal="left"/>
      <protection/>
    </xf>
    <xf numFmtId="176" fontId="38" fillId="16" borderId="17" xfId="0" applyNumberFormat="1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/>
      <protection/>
    </xf>
    <xf numFmtId="0" fontId="35" fillId="16" borderId="17" xfId="0" applyFont="1" applyFill="1" applyBorder="1" applyAlignment="1" applyProtection="1">
      <alignment/>
      <protection/>
    </xf>
    <xf numFmtId="0" fontId="38" fillId="16" borderId="17" xfId="0" applyFont="1" applyFill="1" applyBorder="1" applyAlignment="1" applyProtection="1">
      <alignment/>
      <protection/>
    </xf>
    <xf numFmtId="4" fontId="38" fillId="16" borderId="17" xfId="0" applyNumberFormat="1" applyFont="1" applyFill="1" applyBorder="1" applyAlignment="1" applyProtection="1">
      <alignment/>
      <protection/>
    </xf>
    <xf numFmtId="1" fontId="38" fillId="16" borderId="17" xfId="0" applyNumberFormat="1" applyFont="1" applyFill="1" applyBorder="1" applyAlignment="1" applyProtection="1">
      <alignment horizontal="right"/>
      <protection/>
    </xf>
    <xf numFmtId="1" fontId="28" fillId="16" borderId="17" xfId="0" applyNumberFormat="1" applyFont="1" applyFill="1" applyBorder="1" applyAlignment="1" applyProtection="1" quotePrefix="1">
      <alignment horizontal="right"/>
      <protection/>
    </xf>
    <xf numFmtId="1" fontId="38" fillId="16" borderId="0" xfId="0" applyNumberFormat="1" applyFont="1" applyFill="1" applyBorder="1" applyAlignment="1" applyProtection="1">
      <alignment horizontal="right"/>
      <protection/>
    </xf>
    <xf numFmtId="1" fontId="28" fillId="16" borderId="0" xfId="0" applyNumberFormat="1" applyFont="1" applyFill="1" applyBorder="1" applyAlignment="1" applyProtection="1" quotePrefix="1">
      <alignment horizontal="right"/>
      <protection/>
    </xf>
    <xf numFmtId="3" fontId="28" fillId="16" borderId="0" xfId="0" applyNumberFormat="1" applyFont="1" applyFill="1" applyBorder="1" applyAlignment="1" applyProtection="1">
      <alignment/>
      <protection/>
    </xf>
    <xf numFmtId="176" fontId="2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center"/>
      <protection/>
    </xf>
    <xf numFmtId="0" fontId="28" fillId="16" borderId="0" xfId="0" applyFont="1" applyFill="1" applyAlignment="1" applyProtection="1">
      <alignment/>
      <protection/>
    </xf>
    <xf numFmtId="176" fontId="28" fillId="16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6" borderId="89" xfId="0" applyFont="1" applyFill="1" applyBorder="1" applyAlignment="1" applyProtection="1">
      <alignment/>
      <protection/>
    </xf>
    <xf numFmtId="0" fontId="38" fillId="16" borderId="67" xfId="0" applyFont="1" applyFill="1" applyBorder="1" applyAlignment="1" applyProtection="1">
      <alignment/>
      <protection/>
    </xf>
    <xf numFmtId="0" fontId="38" fillId="16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6" borderId="141" xfId="0" applyNumberFormat="1" applyFont="1" applyFill="1" applyBorder="1" applyAlignment="1" applyProtection="1">
      <alignment/>
      <protection/>
    </xf>
    <xf numFmtId="3" fontId="28" fillId="16" borderId="142" xfId="0" applyNumberFormat="1" applyFont="1" applyFill="1" applyBorder="1" applyAlignment="1" applyProtection="1">
      <alignment/>
      <protection/>
    </xf>
    <xf numFmtId="3" fontId="28" fillId="16" borderId="143" xfId="0" applyNumberFormat="1" applyFont="1" applyFill="1" applyBorder="1" applyAlignment="1" applyProtection="1">
      <alignment/>
      <protection/>
    </xf>
    <xf numFmtId="3" fontId="28" fillId="16" borderId="105" xfId="0" applyNumberFormat="1" applyFont="1" applyFill="1" applyBorder="1" applyAlignment="1" applyProtection="1">
      <alignment/>
      <protection/>
    </xf>
    <xf numFmtId="3" fontId="28" fillId="16" borderId="58" xfId="0" applyNumberFormat="1" applyFont="1" applyFill="1" applyBorder="1" applyAlignment="1" applyProtection="1">
      <alignment/>
      <protection/>
    </xf>
    <xf numFmtId="3" fontId="28" fillId="16" borderId="106" xfId="0" applyNumberFormat="1" applyFont="1" applyFill="1" applyBorder="1" applyAlignment="1" applyProtection="1">
      <alignment/>
      <protection/>
    </xf>
    <xf numFmtId="3" fontId="28" fillId="16" borderId="78" xfId="0" applyNumberFormat="1" applyFont="1" applyFill="1" applyBorder="1" applyAlignment="1" applyProtection="1">
      <alignment/>
      <protection/>
    </xf>
    <xf numFmtId="3" fontId="28" fillId="16" borderId="23" xfId="0" applyNumberFormat="1" applyFont="1" applyFill="1" applyBorder="1" applyAlignment="1" applyProtection="1">
      <alignment/>
      <protection/>
    </xf>
    <xf numFmtId="3" fontId="28" fillId="16" borderId="21" xfId="0" applyNumberFormat="1" applyFont="1" applyFill="1" applyBorder="1" applyAlignment="1" applyProtection="1">
      <alignment/>
      <protection/>
    </xf>
    <xf numFmtId="3" fontId="28" fillId="16" borderId="75" xfId="0" applyNumberFormat="1" applyFont="1" applyFill="1" applyBorder="1" applyAlignment="1" applyProtection="1">
      <alignment/>
      <protection/>
    </xf>
    <xf numFmtId="3" fontId="28" fillId="16" borderId="76" xfId="0" applyNumberFormat="1" applyFont="1" applyFill="1" applyBorder="1" applyAlignment="1" applyProtection="1">
      <alignment/>
      <protection/>
    </xf>
    <xf numFmtId="3" fontId="28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>
      <alignment/>
      <protection/>
    </xf>
    <xf numFmtId="3" fontId="28" fillId="16" borderId="52" xfId="0" applyNumberFormat="1" applyFont="1" applyFill="1" applyBorder="1" applyAlignment="1" applyProtection="1">
      <alignment/>
      <protection/>
    </xf>
    <xf numFmtId="3" fontId="28" fillId="16" borderId="93" xfId="0" applyNumberFormat="1" applyFont="1" applyFill="1" applyBorder="1" applyAlignment="1" applyProtection="1">
      <alignment/>
      <protection/>
    </xf>
    <xf numFmtId="3" fontId="28" fillId="16" borderId="94" xfId="0" applyNumberFormat="1" applyFont="1" applyFill="1" applyBorder="1" applyAlignment="1" applyProtection="1">
      <alignment/>
      <protection/>
    </xf>
    <xf numFmtId="3" fontId="28" fillId="16" borderId="54" xfId="0" applyNumberFormat="1" applyFont="1" applyFill="1" applyBorder="1" applyAlignment="1" applyProtection="1">
      <alignment/>
      <protection/>
    </xf>
    <xf numFmtId="3" fontId="28" fillId="16" borderId="90" xfId="0" applyNumberFormat="1" applyFont="1" applyFill="1" applyBorder="1" applyAlignment="1" applyProtection="1">
      <alignment/>
      <protection/>
    </xf>
    <xf numFmtId="3" fontId="28" fillId="16" borderId="101" xfId="0" applyNumberFormat="1" applyFont="1" applyFill="1" applyBorder="1" applyAlignment="1" applyProtection="1">
      <alignment/>
      <protection/>
    </xf>
    <xf numFmtId="3" fontId="28" fillId="16" borderId="27" xfId="0" applyNumberFormat="1" applyFont="1" applyFill="1" applyBorder="1" applyAlignment="1" applyProtection="1">
      <alignment/>
      <protection/>
    </xf>
    <xf numFmtId="3" fontId="28" fillId="16" borderId="26" xfId="0" applyNumberFormat="1" applyFont="1" applyFill="1" applyBorder="1" applyAlignment="1" applyProtection="1">
      <alignment/>
      <protection/>
    </xf>
    <xf numFmtId="3" fontId="28" fillId="16" borderId="144" xfId="0" applyNumberFormat="1" applyFont="1" applyFill="1" applyBorder="1" applyAlignment="1" applyProtection="1">
      <alignment/>
      <protection/>
    </xf>
    <xf numFmtId="3" fontId="28" fillId="16" borderId="145" xfId="0" applyNumberFormat="1" applyFont="1" applyFill="1" applyBorder="1" applyAlignment="1" applyProtection="1">
      <alignment/>
      <protection/>
    </xf>
    <xf numFmtId="3" fontId="28" fillId="16" borderId="146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 quotePrefix="1">
      <alignment/>
      <protection/>
    </xf>
    <xf numFmtId="3" fontId="28" fillId="16" borderId="52" xfId="0" applyNumberFormat="1" applyFont="1" applyFill="1" applyBorder="1" applyAlignment="1" applyProtection="1" quotePrefix="1">
      <alignment/>
      <protection/>
    </xf>
    <xf numFmtId="3" fontId="28" fillId="16" borderId="93" xfId="0" applyNumberFormat="1" applyFont="1" applyFill="1" applyBorder="1" applyAlignment="1" applyProtection="1" quotePrefix="1">
      <alignment/>
      <protection/>
    </xf>
    <xf numFmtId="3" fontId="28" fillId="16" borderId="99" xfId="0" applyNumberFormat="1" applyFont="1" applyFill="1" applyBorder="1" applyAlignment="1" applyProtection="1" quotePrefix="1">
      <alignment/>
      <protection/>
    </xf>
    <xf numFmtId="3" fontId="28" fillId="16" borderId="57" xfId="0" applyNumberFormat="1" applyFont="1" applyFill="1" applyBorder="1" applyAlignment="1" applyProtection="1" quotePrefix="1">
      <alignment/>
      <protection/>
    </xf>
    <xf numFmtId="3" fontId="28" fillId="16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>
      <alignment/>
      <protection/>
    </xf>
    <xf numFmtId="3" fontId="28" fillId="16" borderId="125" xfId="0" applyNumberFormat="1" applyFont="1" applyFill="1" applyBorder="1" applyAlignment="1" applyProtection="1">
      <alignment/>
      <protection/>
    </xf>
    <xf numFmtId="3" fontId="28" fillId="16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6" borderId="89" xfId="0" applyNumberFormat="1" applyFont="1" applyFill="1" applyBorder="1" applyAlignment="1" applyProtection="1" quotePrefix="1">
      <alignment/>
      <protection/>
    </xf>
    <xf numFmtId="3" fontId="28" fillId="16" borderId="67" xfId="0" applyNumberFormat="1" applyFont="1" applyFill="1" applyBorder="1" applyAlignment="1" applyProtection="1" quotePrefix="1">
      <alignment/>
      <protection/>
    </xf>
    <xf numFmtId="3" fontId="28" fillId="16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 quotePrefix="1">
      <alignment/>
      <protection/>
    </xf>
    <xf numFmtId="3" fontId="28" fillId="16" borderId="125" xfId="0" applyNumberFormat="1" applyFont="1" applyFill="1" applyBorder="1" applyAlignment="1" applyProtection="1" quotePrefix="1">
      <alignment/>
      <protection/>
    </xf>
    <xf numFmtId="3" fontId="28" fillId="16" borderId="127" xfId="0" applyNumberFormat="1" applyFont="1" applyFill="1" applyBorder="1" applyAlignment="1" applyProtection="1" quotePrefix="1">
      <alignment/>
      <protection/>
    </xf>
    <xf numFmtId="3" fontId="28" fillId="16" borderId="94" xfId="0" applyNumberFormat="1" applyFont="1" applyFill="1" applyBorder="1" applyAlignment="1" applyProtection="1" quotePrefix="1">
      <alignment/>
      <protection/>
    </xf>
    <xf numFmtId="3" fontId="28" fillId="16" borderId="54" xfId="0" applyNumberFormat="1" applyFont="1" applyFill="1" applyBorder="1" applyAlignment="1" applyProtection="1" quotePrefix="1">
      <alignment/>
      <protection/>
    </xf>
    <xf numFmtId="3" fontId="28" fillId="16" borderId="90" xfId="0" applyNumberFormat="1" applyFont="1" applyFill="1" applyBorder="1" applyAlignment="1" applyProtection="1" quotePrefix="1">
      <alignment/>
      <protection/>
    </xf>
    <xf numFmtId="3" fontId="28" fillId="16" borderId="105" xfId="0" applyNumberFormat="1" applyFont="1" applyFill="1" applyBorder="1" applyAlignment="1" applyProtection="1" quotePrefix="1">
      <alignment/>
      <protection/>
    </xf>
    <xf numFmtId="3" fontId="28" fillId="16" borderId="58" xfId="0" applyNumberFormat="1" applyFont="1" applyFill="1" applyBorder="1" applyAlignment="1" applyProtection="1" quotePrefix="1">
      <alignment/>
      <protection/>
    </xf>
    <xf numFmtId="3" fontId="28" fillId="16" borderId="106" xfId="0" applyNumberFormat="1" applyFont="1" applyFill="1" applyBorder="1" applyAlignment="1" applyProtection="1" quotePrefix="1">
      <alignment/>
      <protection/>
    </xf>
    <xf numFmtId="3" fontId="28" fillId="16" borderId="78" xfId="0" applyNumberFormat="1" applyFont="1" applyFill="1" applyBorder="1" applyAlignment="1" applyProtection="1" quotePrefix="1">
      <alignment/>
      <protection/>
    </xf>
    <xf numFmtId="3" fontId="28" fillId="16" borderId="23" xfId="0" applyNumberFormat="1" applyFont="1" applyFill="1" applyBorder="1" applyAlignment="1" applyProtection="1" quotePrefix="1">
      <alignment/>
      <protection/>
    </xf>
    <xf numFmtId="3" fontId="28" fillId="16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6" borderId="89" xfId="0" applyNumberFormat="1" applyFont="1" applyFill="1" applyBorder="1" applyAlignment="1" applyProtection="1">
      <alignment horizontal="right"/>
      <protection/>
    </xf>
    <xf numFmtId="3" fontId="28" fillId="16" borderId="67" xfId="0" applyNumberFormat="1" applyFont="1" applyFill="1" applyBorder="1" applyAlignment="1" applyProtection="1">
      <alignment horizontal="right"/>
      <protection/>
    </xf>
    <xf numFmtId="3" fontId="28" fillId="16" borderId="91" xfId="0" applyNumberFormat="1" applyFont="1" applyFill="1" applyBorder="1" applyAlignment="1" applyProtection="1">
      <alignment horizontal="right"/>
      <protection/>
    </xf>
    <xf numFmtId="3" fontId="28" fillId="16" borderId="148" xfId="0" applyNumberFormat="1" applyFont="1" applyFill="1" applyBorder="1" applyAlignment="1" applyProtection="1">
      <alignment/>
      <protection/>
    </xf>
    <xf numFmtId="3" fontId="28" fillId="16" borderId="28" xfId="0" applyNumberFormat="1" applyFont="1" applyFill="1" applyBorder="1" applyAlignment="1" applyProtection="1">
      <alignment/>
      <protection/>
    </xf>
    <xf numFmtId="3" fontId="28" fillId="16" borderId="29" xfId="0" applyNumberFormat="1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 horizontal="right"/>
      <protection/>
    </xf>
    <xf numFmtId="0" fontId="36" fillId="16" borderId="37" xfId="0" applyFont="1" applyFill="1" applyBorder="1" applyAlignment="1" applyProtection="1" quotePrefix="1">
      <alignment horizontal="center" vertical="top"/>
      <protection/>
    </xf>
    <xf numFmtId="0" fontId="38" fillId="16" borderId="18" xfId="0" applyFont="1" applyFill="1" applyBorder="1" applyAlignment="1" applyProtection="1">
      <alignment horizontal="center"/>
      <protection/>
    </xf>
    <xf numFmtId="0" fontId="38" fillId="16" borderId="101" xfId="0" applyFont="1" applyFill="1" applyBorder="1" applyAlignment="1" applyProtection="1">
      <alignment horizontal="center"/>
      <protection/>
    </xf>
    <xf numFmtId="0" fontId="38" fillId="16" borderId="27" xfId="0" applyFont="1" applyFill="1" applyBorder="1" applyAlignment="1" applyProtection="1">
      <alignment horizontal="center"/>
      <protection/>
    </xf>
    <xf numFmtId="0" fontId="38" fillId="16" borderId="26" xfId="0" applyFont="1" applyFill="1" applyBorder="1" applyAlignment="1" applyProtection="1">
      <alignment horizontal="center"/>
      <protection/>
    </xf>
    <xf numFmtId="0" fontId="28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0" xfId="61" applyFont="1" applyFill="1" applyBorder="1" applyAlignment="1">
      <alignment horizontal="left" vertical="center" wrapText="1"/>
      <protection/>
    </xf>
    <xf numFmtId="0" fontId="141" fillId="25" borderId="102" xfId="61" applyFont="1" applyFill="1" applyBorder="1" applyAlignment="1" quotePrefix="1">
      <alignment horizontal="right" vertical="center"/>
      <protection/>
    </xf>
    <xf numFmtId="0" fontId="35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5" fillId="16" borderId="126" xfId="0" applyFont="1" applyFill="1" applyBorder="1" applyAlignment="1" applyProtection="1">
      <alignment/>
      <protection/>
    </xf>
    <xf numFmtId="0" fontId="35" fillId="16" borderId="55" xfId="0" applyFont="1" applyFill="1" applyBorder="1" applyAlignment="1" applyProtection="1">
      <alignment/>
      <protection/>
    </xf>
    <xf numFmtId="0" fontId="35" fillId="16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6" borderId="0" xfId="56" applyFont="1" applyFill="1" applyAlignment="1">
      <alignment horizontal="left" vertical="center"/>
      <protection/>
    </xf>
    <xf numFmtId="178" fontId="5" fillId="16" borderId="0" xfId="56" applyNumberFormat="1" applyFont="1" applyFill="1" applyAlignment="1">
      <alignment horizontal="center" vertical="center"/>
      <protection/>
    </xf>
    <xf numFmtId="178" fontId="5" fillId="16" borderId="0" xfId="56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56" applyNumberFormat="1" applyFont="1" applyFill="1" applyBorder="1" applyAlignment="1" applyProtection="1" quotePrefix="1">
      <alignment horizontal="center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59" applyNumberFormat="1" applyFont="1" applyFill="1" applyBorder="1" applyProtection="1">
      <alignment/>
      <protection/>
    </xf>
    <xf numFmtId="188" fontId="143" fillId="16" borderId="0" xfId="59" applyNumberFormat="1" applyFont="1" applyFill="1" applyBorder="1" applyAlignment="1" applyProtection="1">
      <alignment horizontal="center"/>
      <protection/>
    </xf>
    <xf numFmtId="188" fontId="144" fillId="16" borderId="0" xfId="59" applyNumberFormat="1" applyFont="1" applyFill="1" applyBorder="1" applyAlignment="1" applyProtection="1">
      <alignment horizontal="center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145" fillId="27" borderId="48" xfId="59" applyFont="1" applyFill="1" applyBorder="1" applyAlignment="1" applyProtection="1">
      <alignment horizontal="center"/>
      <protection/>
    </xf>
    <xf numFmtId="0" fontId="35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1" applyFont="1" applyFill="1" applyBorder="1" applyAlignment="1">
      <alignment horizontal="left" vertical="center"/>
      <protection/>
    </xf>
    <xf numFmtId="0" fontId="35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8" fillId="16" borderId="0" xfId="0" applyFont="1" applyFill="1" applyAlignment="1" applyProtection="1">
      <alignment horizontal="right" vertical="center"/>
      <protection/>
    </xf>
    <xf numFmtId="188" fontId="143" fillId="16" borderId="151" xfId="59" applyNumberFormat="1" applyFont="1" applyFill="1" applyBorder="1" applyProtection="1">
      <alignment/>
      <protection/>
    </xf>
    <xf numFmtId="188" fontId="143" fillId="16" borderId="151" xfId="59" applyNumberFormat="1" applyFont="1" applyFill="1" applyBorder="1" applyAlignment="1" applyProtection="1">
      <alignment horizontal="center"/>
      <protection/>
    </xf>
    <xf numFmtId="188" fontId="144" fillId="16" borderId="151" xfId="59" applyNumberFormat="1" applyFont="1" applyFill="1" applyBorder="1" applyAlignment="1" applyProtection="1">
      <alignment horizontal="center"/>
      <protection/>
    </xf>
    <xf numFmtId="1" fontId="38" fillId="16" borderId="79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right" vertical="center"/>
      <protection/>
    </xf>
    <xf numFmtId="3" fontId="72" fillId="4" borderId="23" xfId="56" applyNumberFormat="1" applyFont="1" applyFill="1" applyBorder="1" applyAlignment="1" applyProtection="1">
      <alignment horizontal="center" vertical="center"/>
      <protection locked="0"/>
    </xf>
    <xf numFmtId="0" fontId="5" fillId="16" borderId="0" xfId="56" applyFont="1" applyFill="1" applyBorder="1" applyAlignment="1" applyProtection="1">
      <alignment vertical="center"/>
      <protection/>
    </xf>
    <xf numFmtId="176" fontId="5" fillId="16" borderId="0" xfId="56" applyNumberFormat="1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vertical="center"/>
      <protection/>
    </xf>
    <xf numFmtId="0" fontId="5" fillId="16" borderId="0" xfId="56" applyFont="1" applyFill="1" applyAlignment="1" applyProtection="1">
      <alignment vertical="center" wrapText="1"/>
      <protection/>
    </xf>
    <xf numFmtId="3" fontId="5" fillId="0" borderId="0" xfId="56" applyNumberFormat="1" applyFont="1" applyBorder="1" applyAlignment="1" applyProtection="1">
      <alignment horizontal="right" vertical="center"/>
      <protection/>
    </xf>
    <xf numFmtId="0" fontId="5" fillId="16" borderId="79" xfId="56" applyFont="1" applyFill="1" applyBorder="1" applyAlignment="1" applyProtection="1">
      <alignment horizontal="center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5" fillId="16" borderId="152" xfId="56" applyFont="1" applyFill="1" applyBorder="1" applyAlignment="1" applyProtection="1">
      <alignment vertical="center"/>
      <protection/>
    </xf>
    <xf numFmtId="0" fontId="11" fillId="0" borderId="0" xfId="56" applyFont="1" applyAlignment="1" applyProtection="1">
      <alignment horizontal="right" vertical="center"/>
      <protection/>
    </xf>
    <xf numFmtId="0" fontId="11" fillId="16" borderId="0" xfId="56" applyFont="1" applyFill="1" applyBorder="1" applyAlignment="1" applyProtection="1">
      <alignment vertical="center"/>
      <protection/>
    </xf>
    <xf numFmtId="0" fontId="11" fillId="16" borderId="153" xfId="56" applyFont="1" applyFill="1" applyBorder="1" applyAlignment="1" applyProtection="1">
      <alignment horizontal="right" vertical="center"/>
      <protection/>
    </xf>
    <xf numFmtId="0" fontId="46" fillId="16" borderId="0" xfId="0" applyFont="1" applyFill="1" applyBorder="1" applyAlignment="1" applyProtection="1">
      <alignment horizontal="center"/>
      <protection/>
    </xf>
    <xf numFmtId="0" fontId="46" fillId="16" borderId="0" xfId="0" applyFont="1" applyFill="1" applyAlignment="1" applyProtection="1">
      <alignment horizontal="center"/>
      <protection/>
    </xf>
    <xf numFmtId="0" fontId="38" fillId="16" borderId="33" xfId="0" applyFont="1" applyFill="1" applyBorder="1" applyAlignment="1" applyProtection="1" quotePrefix="1">
      <alignment horizontal="center"/>
      <protection/>
    </xf>
    <xf numFmtId="0" fontId="46" fillId="16" borderId="78" xfId="0" applyFont="1" applyFill="1" applyBorder="1" applyAlignment="1" applyProtection="1" quotePrefix="1">
      <alignment horizontal="center"/>
      <protection/>
    </xf>
    <xf numFmtId="0" fontId="46" fillId="16" borderId="23" xfId="0" applyFont="1" applyFill="1" applyBorder="1" applyAlignment="1" applyProtection="1" quotePrefix="1">
      <alignment horizontal="center"/>
      <protection/>
    </xf>
    <xf numFmtId="0" fontId="46" fillId="16" borderId="21" xfId="0" applyFont="1" applyFill="1" applyBorder="1" applyAlignment="1" applyProtection="1" quotePrefix="1">
      <alignment horizontal="center"/>
      <protection/>
    </xf>
    <xf numFmtId="0" fontId="13" fillId="16" borderId="0" xfId="56" applyFont="1" applyFill="1" applyAlignment="1">
      <alignment horizontal="right" vertical="center"/>
      <protection/>
    </xf>
    <xf numFmtId="0" fontId="67" fillId="4" borderId="43" xfId="56" applyNumberFormat="1" applyFont="1" applyFill="1" applyBorder="1" applyAlignment="1" quotePrefix="1">
      <alignment horizontal="center"/>
      <protection/>
    </xf>
    <xf numFmtId="0" fontId="18" fillId="4" borderId="43" xfId="56" applyFont="1" applyFill="1" applyBorder="1" applyAlignment="1">
      <alignment horizontal="left"/>
      <protection/>
    </xf>
    <xf numFmtId="0" fontId="73" fillId="16" borderId="0" xfId="56" applyFont="1" applyFill="1" applyAlignment="1">
      <alignment horizontal="left" vertical="center"/>
      <protection/>
    </xf>
    <xf numFmtId="49" fontId="150" fillId="4" borderId="23" xfId="56" applyNumberFormat="1" applyFont="1" applyFill="1" applyBorder="1" applyAlignment="1" applyProtection="1">
      <alignment horizontal="center" vertical="center"/>
      <protection locked="0"/>
    </xf>
    <xf numFmtId="0" fontId="13" fillId="16" borderId="0" xfId="56" applyFont="1" applyFill="1" applyAlignment="1">
      <alignment horizontal="right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5" fillId="0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>
      <alignment vertical="center" wrapText="1"/>
      <protection/>
    </xf>
    <xf numFmtId="0" fontId="13" fillId="16" borderId="0" xfId="56" applyFont="1" applyFill="1" applyAlignment="1" applyProtection="1">
      <alignment horizontal="left" vertical="center"/>
      <protection/>
    </xf>
    <xf numFmtId="3" fontId="90" fillId="20" borderId="34" xfId="56" applyNumberFormat="1" applyFont="1" applyFill="1" applyBorder="1" applyAlignment="1" applyProtection="1">
      <alignment horizontal="left" vertical="center"/>
      <protection/>
    </xf>
    <xf numFmtId="3" fontId="5" fillId="20" borderId="60" xfId="56" applyNumberFormat="1" applyFont="1" applyFill="1" applyBorder="1" applyAlignment="1" applyProtection="1">
      <alignment horizontal="right" vertical="center"/>
      <protection/>
    </xf>
    <xf numFmtId="3" fontId="5" fillId="20" borderId="61" xfId="56" applyNumberFormat="1" applyFont="1" applyFill="1" applyBorder="1" applyAlignment="1" applyProtection="1">
      <alignment horizontal="right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/>
    </xf>
    <xf numFmtId="0" fontId="5" fillId="16" borderId="0" xfId="56" applyFont="1" applyFill="1" applyAlignment="1" applyProtection="1" quotePrefix="1">
      <alignment vertical="center"/>
      <protection/>
    </xf>
    <xf numFmtId="0" fontId="5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/>
    </xf>
    <xf numFmtId="184" fontId="150" fillId="4" borderId="23" xfId="56" applyNumberFormat="1" applyFont="1" applyFill="1" applyBorder="1" applyAlignment="1" applyProtection="1">
      <alignment horizontal="center" vertical="center"/>
      <protection/>
    </xf>
    <xf numFmtId="0" fontId="13" fillId="16" borderId="0" xfId="0" applyFont="1" applyFill="1" applyAlignment="1" applyProtection="1">
      <alignment horizontal="right" vertical="center"/>
      <protection/>
    </xf>
    <xf numFmtId="0" fontId="13" fillId="16" borderId="0" xfId="56" applyFont="1" applyFill="1" applyAlignment="1" applyProtection="1" quotePrefix="1">
      <alignment vertical="center"/>
      <protection/>
    </xf>
    <xf numFmtId="3" fontId="8" fillId="16" borderId="0" xfId="56" applyNumberFormat="1" applyFont="1" applyFill="1" applyAlignment="1" applyProtection="1" quotePrefix="1">
      <alignment horizontal="right" vertical="center"/>
      <protection/>
    </xf>
    <xf numFmtId="3" fontId="8" fillId="16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6" applyNumberFormat="1" applyFont="1" applyFill="1" applyBorder="1" applyAlignment="1" applyProtection="1">
      <alignment horizontal="right" vertical="center"/>
      <protection/>
    </xf>
    <xf numFmtId="0" fontId="8" fillId="16" borderId="0" xfId="56" applyFont="1" applyFill="1" applyAlignment="1" applyProtection="1" quotePrefix="1">
      <alignment horizontal="right" vertical="center"/>
      <protection/>
    </xf>
    <xf numFmtId="0" fontId="5" fillId="16" borderId="0" xfId="56" applyFont="1" applyFill="1" applyAlignment="1" applyProtection="1" quotePrefix="1">
      <alignment horizontal="right" vertical="center"/>
      <protection/>
    </xf>
    <xf numFmtId="0" fontId="13" fillId="16" borderId="0" xfId="56" applyFont="1" applyFill="1" applyAlignment="1" applyProtection="1" quotePrefix="1">
      <alignment horizontal="right" vertical="center"/>
      <protection/>
    </xf>
    <xf numFmtId="0" fontId="96" fillId="20" borderId="72" xfId="56" applyFont="1" applyFill="1" applyBorder="1" applyAlignment="1" applyProtection="1">
      <alignment vertical="center"/>
      <protection/>
    </xf>
    <xf numFmtId="0" fontId="96" fillId="20" borderId="73" xfId="56" applyFont="1" applyFill="1" applyBorder="1" applyAlignment="1" applyProtection="1">
      <alignment horizontal="center" vertical="center"/>
      <protection/>
    </xf>
    <xf numFmtId="0" fontId="61" fillId="20" borderId="74" xfId="56" applyFont="1" applyFill="1" applyBorder="1" applyAlignment="1" applyProtection="1">
      <alignment horizontal="center" vertical="center" wrapText="1"/>
      <protection/>
    </xf>
    <xf numFmtId="0" fontId="136" fillId="7" borderId="16" xfId="56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6" applyFont="1" applyFill="1" applyBorder="1" applyAlignment="1" applyProtection="1">
      <alignment horizontal="center" vertical="center"/>
      <protection/>
    </xf>
    <xf numFmtId="0" fontId="96" fillId="7" borderId="74" xfId="56" applyFont="1" applyFill="1" applyBorder="1" applyAlignment="1" applyProtection="1">
      <alignment horizontal="center" vertical="center"/>
      <protection/>
    </xf>
    <xf numFmtId="0" fontId="104" fillId="7" borderId="51" xfId="56" applyFont="1" applyFill="1" applyBorder="1" applyAlignment="1" applyProtection="1">
      <alignment horizontal="center" vertical="center"/>
      <protection/>
    </xf>
    <xf numFmtId="0" fontId="104" fillId="7" borderId="76" xfId="56" applyFont="1" applyFill="1" applyBorder="1" applyAlignment="1" applyProtection="1">
      <alignment horizontal="center" vertical="center"/>
      <protection/>
    </xf>
    <xf numFmtId="0" fontId="11" fillId="0" borderId="82" xfId="61" applyFont="1" applyFill="1" applyBorder="1" applyAlignment="1" applyProtection="1">
      <alignment horizontal="center" vertical="center" wrapText="1"/>
      <protection/>
    </xf>
    <xf numFmtId="0" fontId="153" fillId="7" borderId="37" xfId="56" applyFont="1" applyFill="1" applyBorder="1" applyAlignment="1" applyProtection="1">
      <alignment horizontal="center" vertical="center"/>
      <protection/>
    </xf>
    <xf numFmtId="1" fontId="90" fillId="4" borderId="78" xfId="56" applyNumberFormat="1" applyFont="1" applyFill="1" applyBorder="1" applyAlignment="1" applyProtection="1">
      <alignment horizontal="center" vertical="center" wrapText="1"/>
      <protection/>
    </xf>
    <xf numFmtId="1" fontId="90" fillId="4" borderId="61" xfId="56" applyNumberFormat="1" applyFont="1" applyFill="1" applyBorder="1" applyAlignment="1" applyProtection="1">
      <alignment horizontal="center" vertical="center" wrapText="1"/>
      <protection/>
    </xf>
    <xf numFmtId="1" fontId="90" fillId="4" borderId="23" xfId="56" applyNumberFormat="1" applyFont="1" applyFill="1" applyBorder="1" applyAlignment="1" applyProtection="1">
      <alignment horizontal="center" vertical="center" wrapText="1"/>
      <protection/>
    </xf>
    <xf numFmtId="1" fontId="90" fillId="4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132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center" vertical="center"/>
      <protection/>
    </xf>
    <xf numFmtId="0" fontId="96" fillId="16" borderId="77" xfId="56" applyFont="1" applyFill="1" applyBorder="1" applyAlignment="1" applyProtection="1">
      <alignment horizontal="left" vertical="center" wrapText="1"/>
      <protection/>
    </xf>
    <xf numFmtId="0" fontId="5" fillId="16" borderId="89" xfId="56" applyFont="1" applyFill="1" applyBorder="1" applyAlignment="1" applyProtection="1">
      <alignment horizontal="center" vertical="center"/>
      <protection/>
    </xf>
    <xf numFmtId="3" fontId="5" fillId="16" borderId="101" xfId="56" applyNumberFormat="1" applyFont="1" applyFill="1" applyBorder="1" applyAlignment="1" applyProtection="1">
      <alignment horizontal="right" vertical="center"/>
      <protection/>
    </xf>
    <xf numFmtId="0" fontId="5" fillId="16" borderId="17" xfId="56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0" fontId="8" fillId="16" borderId="89" xfId="56" applyFont="1" applyFill="1" applyBorder="1" applyAlignment="1" applyProtection="1">
      <alignment vertical="center"/>
      <protection/>
    </xf>
    <xf numFmtId="180" fontId="90" fillId="24" borderId="61" xfId="56" applyNumberFormat="1" applyFont="1" applyFill="1" applyBorder="1" applyAlignment="1" applyProtection="1">
      <alignment horizontal="center" vertical="center" wrapText="1"/>
      <protection/>
    </xf>
    <xf numFmtId="0" fontId="5" fillId="16" borderId="75" xfId="56" applyFont="1" applyFill="1" applyBorder="1" applyAlignment="1" applyProtection="1" quotePrefix="1">
      <alignment horizontal="center" vertical="center"/>
      <protection/>
    </xf>
    <xf numFmtId="0" fontId="5" fillId="16" borderId="76" xfId="56" applyFont="1" applyFill="1" applyBorder="1" applyAlignment="1" applyProtection="1">
      <alignment horizontal="center" vertical="center"/>
      <protection/>
    </xf>
    <xf numFmtId="0" fontId="5" fillId="0" borderId="77" xfId="56" applyFont="1" applyBorder="1" applyAlignment="1" applyProtection="1" quotePrefix="1">
      <alignment horizontal="center" vertical="center" wrapText="1"/>
      <protection/>
    </xf>
    <xf numFmtId="3" fontId="5" fillId="16" borderId="75" xfId="56" applyNumberFormat="1" applyFont="1" applyFill="1" applyBorder="1" applyAlignment="1" applyProtection="1">
      <alignment horizontal="right" vertical="center"/>
      <protection/>
    </xf>
    <xf numFmtId="179" fontId="90" fillId="4" borderId="48" xfId="61" applyNumberFormat="1" applyFont="1" applyFill="1" applyBorder="1" applyAlignment="1" applyProtection="1" quotePrefix="1">
      <alignment horizontal="right" vertical="center"/>
      <protection/>
    </xf>
    <xf numFmtId="0" fontId="5" fillId="16" borderId="17" xfId="61" applyFont="1" applyFill="1" applyBorder="1" applyAlignment="1" applyProtection="1">
      <alignment horizontal="right" vertical="center"/>
      <protection/>
    </xf>
    <xf numFmtId="179" fontId="11" fillId="16" borderId="52" xfId="61" applyNumberFormat="1" applyFont="1" applyFill="1" applyBorder="1" applyAlignment="1" applyProtection="1" quotePrefix="1">
      <alignment horizontal="right" vertical="center"/>
      <protection/>
    </xf>
    <xf numFmtId="0" fontId="5" fillId="16" borderId="53" xfId="61" applyFont="1" applyFill="1" applyBorder="1" applyAlignment="1" applyProtection="1">
      <alignment horizontal="left" vertical="center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center"/>
      <protection/>
    </xf>
    <xf numFmtId="0" fontId="5" fillId="16" borderId="62" xfId="61" applyFont="1" applyFill="1" applyBorder="1" applyAlignment="1" applyProtection="1">
      <alignment horizontal="left" vertical="center" wrapText="1"/>
      <protection/>
    </xf>
    <xf numFmtId="179" fontId="8" fillId="16" borderId="17" xfId="61" applyNumberFormat="1" applyFont="1" applyFill="1" applyBorder="1" applyAlignment="1" applyProtection="1" quotePrefix="1">
      <alignment horizontal="right" vertical="center"/>
      <protection/>
    </xf>
    <xf numFmtId="0" fontId="8" fillId="16" borderId="17" xfId="61" applyFont="1" applyFill="1" applyBorder="1" applyAlignment="1" applyProtection="1" quotePrefix="1">
      <alignment horizontal="right" vertical="center"/>
      <protection/>
    </xf>
    <xf numFmtId="179" fontId="11" fillId="16" borderId="54" xfId="61" applyNumberFormat="1" applyFont="1" applyFill="1" applyBorder="1" applyAlignment="1" applyProtection="1" quotePrefix="1">
      <alignment horizontal="right" vertical="center"/>
      <protection/>
    </xf>
    <xf numFmtId="0" fontId="5" fillId="16" borderId="55" xfId="61" applyFont="1" applyFill="1" applyBorder="1" applyAlignment="1" applyProtection="1">
      <alignment vertical="center" wrapText="1"/>
      <protection/>
    </xf>
    <xf numFmtId="0" fontId="8" fillId="16" borderId="17" xfId="61" applyFont="1" applyFill="1" applyBorder="1" applyAlignment="1" applyProtection="1">
      <alignment horizontal="right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vertical="center" wrapText="1"/>
      <protection/>
    </xf>
    <xf numFmtId="179" fontId="14" fillId="16" borderId="52" xfId="61" applyNumberFormat="1" applyFont="1" applyFill="1" applyBorder="1" applyAlignment="1" applyProtection="1" quotePrefix="1">
      <alignment horizontal="right"/>
      <protection/>
    </xf>
    <xf numFmtId="0" fontId="15" fillId="16" borderId="53" xfId="61" applyFont="1" applyFill="1" applyBorder="1" applyAlignment="1" applyProtection="1">
      <alignment wrapText="1"/>
      <protection/>
    </xf>
    <xf numFmtId="179" fontId="14" fillId="16" borderId="54" xfId="61" applyNumberFormat="1" applyFont="1" applyFill="1" applyBorder="1" applyAlignment="1" applyProtection="1" quotePrefix="1">
      <alignment horizontal="right"/>
      <protection/>
    </xf>
    <xf numFmtId="0" fontId="15" fillId="16" borderId="55" xfId="61" applyFont="1" applyFill="1" applyBorder="1" applyAlignment="1" applyProtection="1">
      <alignment wrapText="1"/>
      <protection/>
    </xf>
    <xf numFmtId="179" fontId="8" fillId="16" borderId="89" xfId="61" applyNumberFormat="1" applyFont="1" applyFill="1" applyBorder="1" applyAlignment="1" applyProtection="1" quotePrefix="1">
      <alignment horizontal="right" vertical="center"/>
      <protection/>
    </xf>
    <xf numFmtId="0" fontId="10" fillId="16" borderId="55" xfId="61" applyFont="1" applyFill="1" applyBorder="1" applyAlignment="1" applyProtection="1">
      <alignment wrapText="1"/>
      <protection/>
    </xf>
    <xf numFmtId="179" fontId="14" fillId="16" borderId="57" xfId="61" applyNumberFormat="1" applyFont="1" applyFill="1" applyBorder="1" applyAlignment="1" applyProtection="1" quotePrefix="1">
      <alignment horizontal="right" vertical="center"/>
      <protection/>
    </xf>
    <xf numFmtId="0" fontId="15" fillId="16" borderId="62" xfId="61" applyFont="1" applyFill="1" applyBorder="1" applyAlignment="1" applyProtection="1">
      <alignment wrapText="1"/>
      <protection/>
    </xf>
    <xf numFmtId="0" fontId="5" fillId="16" borderId="53" xfId="61" applyFont="1" applyFill="1" applyBorder="1" applyAlignment="1" applyProtection="1">
      <alignment vertical="center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center"/>
      <protection/>
    </xf>
    <xf numFmtId="0" fontId="5" fillId="16" borderId="65" xfId="61" applyFont="1" applyFill="1" applyBorder="1" applyAlignment="1" applyProtection="1">
      <alignment vertical="center" wrapText="1"/>
      <protection/>
    </xf>
    <xf numFmtId="179" fontId="11" fillId="16" borderId="83" xfId="61" applyNumberFormat="1" applyFont="1" applyFill="1" applyBorder="1" applyAlignment="1" applyProtection="1" quotePrefix="1">
      <alignment horizontal="right" vertical="center"/>
      <protection/>
    </xf>
    <xf numFmtId="0" fontId="5" fillId="16" borderId="84" xfId="61" applyFont="1" applyFill="1" applyBorder="1" applyAlignment="1" applyProtection="1">
      <alignment horizontal="left" vertical="center" wrapText="1"/>
      <protection/>
    </xf>
    <xf numFmtId="179" fontId="11" fillId="16" borderId="85" xfId="61" applyNumberFormat="1" applyFont="1" applyFill="1" applyBorder="1" applyAlignment="1" applyProtection="1" quotePrefix="1">
      <alignment horizontal="right" vertical="center"/>
      <protection/>
    </xf>
    <xf numFmtId="0" fontId="5" fillId="16" borderId="86" xfId="61" applyFont="1" applyFill="1" applyBorder="1" applyAlignment="1" applyProtection="1">
      <alignment vertical="center" wrapText="1"/>
      <protection/>
    </xf>
    <xf numFmtId="0" fontId="5" fillId="16" borderId="84" xfId="61" applyFont="1" applyFill="1" applyBorder="1" applyAlignment="1" applyProtection="1">
      <alignment vertical="center" wrapText="1"/>
      <protection/>
    </xf>
    <xf numFmtId="0" fontId="10" fillId="16" borderId="86" xfId="61" applyFont="1" applyFill="1" applyBorder="1" applyAlignment="1" applyProtection="1">
      <alignment horizontal="left" vertical="center" wrapText="1"/>
      <protection/>
    </xf>
    <xf numFmtId="179" fontId="11" fillId="16" borderId="68" xfId="61" applyNumberFormat="1" applyFont="1" applyFill="1" applyBorder="1" applyAlignment="1" applyProtection="1" quotePrefix="1">
      <alignment horizontal="right" vertical="center"/>
      <protection/>
    </xf>
    <xf numFmtId="0" fontId="10" fillId="16" borderId="69" xfId="61" applyFont="1" applyFill="1" applyBorder="1" applyAlignment="1" applyProtection="1">
      <alignment horizontal="left" vertical="center" wrapText="1"/>
      <protection/>
    </xf>
    <xf numFmtId="0" fontId="5" fillId="16" borderId="62" xfId="61" applyFont="1" applyFill="1" applyBorder="1" applyAlignment="1" applyProtection="1">
      <alignment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 quotePrefix="1">
      <alignment horizontal="center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>
      <alignment horizontal="center" vertical="center"/>
      <protection/>
    </xf>
    <xf numFmtId="0" fontId="10" fillId="16" borderId="53" xfId="56" applyFont="1" applyFill="1" applyBorder="1" applyAlignment="1" applyProtection="1">
      <alignment vertical="center" wrapText="1"/>
      <protection/>
    </xf>
    <xf numFmtId="0" fontId="10" fillId="16" borderId="86" xfId="56" applyFont="1" applyFill="1" applyBorder="1" applyAlignment="1" applyProtection="1">
      <alignment vertical="center" wrapText="1"/>
      <protection/>
    </xf>
    <xf numFmtId="179" fontId="11" fillId="16" borderId="67" xfId="61" applyNumberFormat="1" applyFont="1" applyFill="1" applyBorder="1" applyAlignment="1" applyProtection="1" quotePrefix="1">
      <alignment horizontal="right" vertical="center"/>
      <protection/>
    </xf>
    <xf numFmtId="0" fontId="10" fillId="16" borderId="0" xfId="56" applyFont="1" applyFill="1" applyBorder="1" applyAlignment="1" applyProtection="1">
      <alignment vertical="center" wrapText="1"/>
      <protection/>
    </xf>
    <xf numFmtId="0" fontId="10" fillId="16" borderId="69" xfId="56" applyFont="1" applyFill="1" applyBorder="1" applyAlignment="1" applyProtection="1">
      <alignment vertical="center" wrapText="1"/>
      <protection/>
    </xf>
    <xf numFmtId="0" fontId="10" fillId="16" borderId="84" xfId="56" applyFont="1" applyFill="1" applyBorder="1" applyAlignment="1" applyProtection="1">
      <alignment vertical="center" wrapText="1"/>
      <protection/>
    </xf>
    <xf numFmtId="0" fontId="10" fillId="16" borderId="66" xfId="61" applyFont="1" applyFill="1" applyBorder="1" applyAlignment="1" applyProtection="1">
      <alignment horizontal="left" vertical="center" wrapText="1"/>
      <protection/>
    </xf>
    <xf numFmtId="0" fontId="90" fillId="4" borderId="60" xfId="56" applyFont="1" applyFill="1" applyBorder="1" applyAlignment="1" applyProtection="1">
      <alignment vertical="center"/>
      <protection/>
    </xf>
    <xf numFmtId="0" fontId="5" fillId="16" borderId="53" xfId="56" applyFont="1" applyFill="1" applyBorder="1" applyAlignment="1" applyProtection="1">
      <alignment vertical="center" wrapText="1"/>
      <protection/>
    </xf>
    <xf numFmtId="0" fontId="5" fillId="16" borderId="55" xfId="56" applyFont="1" applyFill="1" applyBorder="1" applyAlignment="1" applyProtection="1">
      <alignment vertical="center" wrapText="1"/>
      <protection/>
    </xf>
    <xf numFmtId="0" fontId="5" fillId="16" borderId="62" xfId="56" applyFont="1" applyFill="1" applyBorder="1" applyAlignment="1" applyProtection="1">
      <alignment vertical="center" wrapText="1"/>
      <protection/>
    </xf>
    <xf numFmtId="176" fontId="5" fillId="16" borderId="17" xfId="61" applyNumberFormat="1" applyFont="1" applyFill="1" applyBorder="1" applyAlignment="1" applyProtection="1">
      <alignment horizontal="right" vertical="center"/>
      <protection/>
    </xf>
    <xf numFmtId="0" fontId="5" fillId="16" borderId="55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vertical="center" wrapText="1"/>
      <protection/>
    </xf>
    <xf numFmtId="179" fontId="90" fillId="4" borderId="48" xfId="61" applyNumberFormat="1" applyFont="1" applyFill="1" applyBorder="1" applyAlignment="1" applyProtection="1" quotePrefix="1">
      <alignment horizontal="right"/>
      <protection/>
    </xf>
    <xf numFmtId="176" fontId="5" fillId="16" borderId="17" xfId="61" applyNumberFormat="1" applyFont="1" applyFill="1" applyBorder="1" applyAlignment="1" applyProtection="1">
      <alignment horizontal="right"/>
      <protection/>
    </xf>
    <xf numFmtId="179" fontId="11" fillId="16" borderId="52" xfId="61" applyNumberFormat="1" applyFont="1" applyFill="1" applyBorder="1" applyAlignment="1" applyProtection="1" quotePrefix="1">
      <alignment horizontal="right" vertical="top"/>
      <protection/>
    </xf>
    <xf numFmtId="0" fontId="5" fillId="16" borderId="53" xfId="61" applyFont="1" applyFill="1" applyBorder="1" applyAlignment="1" applyProtection="1">
      <alignment vertical="top" wrapText="1"/>
      <protection/>
    </xf>
    <xf numFmtId="179" fontId="11" fillId="16" borderId="54" xfId="61" applyNumberFormat="1" applyFont="1" applyFill="1" applyBorder="1" applyAlignment="1" applyProtection="1" quotePrefix="1">
      <alignment horizontal="right" vertical="top"/>
      <protection/>
    </xf>
    <xf numFmtId="0" fontId="5" fillId="16" borderId="55" xfId="61" applyFont="1" applyFill="1" applyBorder="1" applyAlignment="1" applyProtection="1">
      <alignment vertical="top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top"/>
      <protection/>
    </xf>
    <xf numFmtId="0" fontId="5" fillId="16" borderId="62" xfId="61" applyFont="1" applyFill="1" applyBorder="1" applyAlignment="1" applyProtection="1">
      <alignment vertical="top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top"/>
      <protection/>
    </xf>
    <xf numFmtId="0" fontId="5" fillId="16" borderId="65" xfId="61" applyFont="1" applyFill="1" applyBorder="1" applyAlignment="1" applyProtection="1">
      <alignment vertical="top" wrapText="1"/>
      <protection/>
    </xf>
    <xf numFmtId="179" fontId="154" fillId="16" borderId="110" xfId="61" applyNumberFormat="1" applyFont="1" applyFill="1" applyBorder="1" applyAlignment="1" applyProtection="1" quotePrefix="1">
      <alignment horizontal="right" vertical="center"/>
      <protection/>
    </xf>
    <xf numFmtId="0" fontId="154" fillId="16" borderId="128" xfId="61" applyFont="1" applyFill="1" applyBorder="1" applyProtection="1">
      <alignment/>
      <protection/>
    </xf>
    <xf numFmtId="176" fontId="5" fillId="16" borderId="51" xfId="61" applyNumberFormat="1" applyFont="1" applyFill="1" applyBorder="1" applyAlignment="1" applyProtection="1">
      <alignment horizontal="right" vertical="center"/>
      <protection/>
    </xf>
    <xf numFmtId="176" fontId="5" fillId="16" borderId="79" xfId="61" applyNumberFormat="1" applyFont="1" applyFill="1" applyBorder="1" applyAlignment="1" applyProtection="1">
      <alignment vertical="center"/>
      <protection/>
    </xf>
    <xf numFmtId="0" fontId="8" fillId="16" borderId="0" xfId="56" applyFont="1" applyFill="1" applyBorder="1" applyAlignment="1" applyProtection="1">
      <alignment vertical="center" wrapText="1"/>
      <protection/>
    </xf>
    <xf numFmtId="181" fontId="8" fillId="4" borderId="48" xfId="61" applyNumberFormat="1" applyFont="1" applyFill="1" applyBorder="1" applyAlignment="1" applyProtection="1">
      <alignment horizontal="right"/>
      <protection/>
    </xf>
    <xf numFmtId="181" fontId="8" fillId="16" borderId="132" xfId="61" applyNumberFormat="1" applyFont="1" applyFill="1" applyBorder="1" applyAlignment="1" applyProtection="1" quotePrefix="1">
      <alignment horizontal="right" vertical="center"/>
      <protection/>
    </xf>
    <xf numFmtId="0" fontId="8" fillId="16" borderId="70" xfId="56" applyFont="1" applyFill="1" applyBorder="1" applyAlignment="1" applyProtection="1">
      <alignment vertical="center"/>
      <protection/>
    </xf>
    <xf numFmtId="0" fontId="8" fillId="16" borderId="70" xfId="56" applyFont="1" applyFill="1" applyBorder="1" applyAlignment="1" applyProtection="1">
      <alignment vertical="center" wrapText="1"/>
      <protection/>
    </xf>
    <xf numFmtId="181" fontId="8" fillId="16" borderId="17" xfId="61" applyNumberFormat="1" applyFont="1" applyFill="1" applyBorder="1" applyAlignment="1" applyProtection="1" quotePrefix="1">
      <alignment horizontal="right" vertical="center"/>
      <protection/>
    </xf>
    <xf numFmtId="181" fontId="8" fillId="16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79" xfId="56" applyFont="1" applyFill="1" applyBorder="1" applyAlignment="1" applyProtection="1">
      <alignment vertical="center"/>
      <protection/>
    </xf>
    <xf numFmtId="0" fontId="104" fillId="7" borderId="103" xfId="61" applyFont="1" applyFill="1" applyBorder="1" applyAlignment="1" applyProtection="1">
      <alignment horizontal="right" vertical="center"/>
      <protection/>
    </xf>
    <xf numFmtId="190" fontId="90" fillId="20" borderId="104" xfId="63" applyNumberFormat="1" applyFont="1" applyFill="1" applyBorder="1" applyAlignment="1" applyProtection="1">
      <alignment horizontal="center" vertical="center" wrapText="1"/>
      <protection/>
    </xf>
    <xf numFmtId="0" fontId="8" fillId="16" borderId="0" xfId="61" applyFont="1" applyFill="1" applyBorder="1" applyAlignment="1" applyProtection="1" quotePrefix="1">
      <alignment horizontal="right" vertical="center"/>
      <protection/>
    </xf>
    <xf numFmtId="0" fontId="8" fillId="16" borderId="0" xfId="61" applyFont="1" applyFill="1" applyBorder="1" applyAlignment="1" applyProtection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6" applyNumberFormat="1" applyFont="1" applyFill="1" applyBorder="1" applyAlignment="1" applyProtection="1">
      <alignment horizontal="center" vertical="center"/>
      <protection/>
    </xf>
    <xf numFmtId="0" fontId="5" fillId="16" borderId="0" xfId="61" applyFont="1" applyFill="1" applyBorder="1" applyAlignment="1" applyProtection="1" quotePrefix="1">
      <alignment horizontal="right" vertical="center"/>
      <protection/>
    </xf>
    <xf numFmtId="0" fontId="13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13" fillId="16" borderId="0" xfId="56" applyFont="1" applyFill="1" applyAlignment="1" applyProtection="1">
      <alignment horizontal="center" vertical="center" wrapText="1"/>
      <protection/>
    </xf>
    <xf numFmtId="3" fontId="5" fillId="16" borderId="0" xfId="56" applyNumberFormat="1" applyFont="1" applyFill="1" applyAlignment="1" applyProtection="1" quotePrefix="1">
      <alignment horizontal="right" vertical="center"/>
      <protection/>
    </xf>
    <xf numFmtId="0" fontId="90" fillId="4" borderId="154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 wrapText="1"/>
      <protection/>
    </xf>
    <xf numFmtId="3" fontId="90" fillId="4" borderId="25" xfId="56" applyNumberFormat="1" applyFont="1" applyFill="1" applyBorder="1" applyAlignment="1" applyProtection="1">
      <alignment horizontal="center" vertical="center"/>
      <protection/>
    </xf>
    <xf numFmtId="3" fontId="90" fillId="4" borderId="20" xfId="56" applyNumberFormat="1" applyFont="1" applyFill="1" applyBorder="1" applyAlignment="1" applyProtection="1">
      <alignment horizontal="center" vertical="center"/>
      <protection/>
    </xf>
    <xf numFmtId="0" fontId="13" fillId="16" borderId="78" xfId="56" applyFont="1" applyFill="1" applyBorder="1" applyAlignment="1" applyProtection="1">
      <alignment horizontal="center"/>
      <protection/>
    </xf>
    <xf numFmtId="0" fontId="13" fillId="16" borderId="23" xfId="56" applyFont="1" applyFill="1" applyBorder="1" applyAlignment="1" applyProtection="1">
      <alignment horizontal="center" vertical="top"/>
      <protection/>
    </xf>
    <xf numFmtId="0" fontId="13" fillId="16" borderId="23" xfId="56" applyFont="1" applyFill="1" applyBorder="1" applyAlignment="1" applyProtection="1">
      <alignment vertical="top" wrapText="1"/>
      <protection/>
    </xf>
    <xf numFmtId="0" fontId="5" fillId="16" borderId="101" xfId="56" applyFont="1" applyFill="1" applyBorder="1" applyAlignment="1" applyProtection="1">
      <alignment horizontal="center"/>
      <protection/>
    </xf>
    <xf numFmtId="0" fontId="97" fillId="16" borderId="52" xfId="56" applyFont="1" applyFill="1" applyBorder="1" applyAlignment="1" applyProtection="1">
      <alignment horizontal="center" vertical="top"/>
      <protection/>
    </xf>
    <xf numFmtId="0" fontId="5" fillId="16" borderId="52" xfId="56" applyFont="1" applyFill="1" applyBorder="1" applyAlignment="1" applyProtection="1">
      <alignment vertical="top" wrapText="1"/>
      <protection/>
    </xf>
    <xf numFmtId="0" fontId="5" fillId="16" borderId="89" xfId="56" applyFont="1" applyFill="1" applyBorder="1" applyAlignment="1" applyProtection="1">
      <alignment horizontal="center"/>
      <protection/>
    </xf>
    <xf numFmtId="0" fontId="97" fillId="16" borderId="58" xfId="56" applyFont="1" applyFill="1" applyBorder="1" applyAlignment="1" applyProtection="1">
      <alignment horizontal="center" vertical="top"/>
      <protection/>
    </xf>
    <xf numFmtId="0" fontId="5" fillId="16" borderId="58" xfId="56" applyFont="1" applyFill="1" applyBorder="1" applyAlignment="1" applyProtection="1">
      <alignment vertical="top" wrapText="1"/>
      <protection/>
    </xf>
    <xf numFmtId="0" fontId="5" fillId="16" borderId="75" xfId="56" applyFont="1" applyFill="1" applyBorder="1" applyAlignment="1" applyProtection="1">
      <alignment horizontal="center"/>
      <protection/>
    </xf>
    <xf numFmtId="0" fontId="97" fillId="16" borderId="57" xfId="56" applyFont="1" applyFill="1" applyBorder="1" applyAlignment="1" applyProtection="1">
      <alignment horizontal="center" vertical="top"/>
      <protection/>
    </xf>
    <xf numFmtId="0" fontId="5" fillId="16" borderId="57" xfId="56" applyFont="1" applyFill="1" applyBorder="1" applyAlignment="1" applyProtection="1">
      <alignment vertical="top" wrapText="1"/>
      <protection/>
    </xf>
    <xf numFmtId="0" fontId="97" fillId="16" borderId="125" xfId="56" applyFont="1" applyFill="1" applyBorder="1" applyAlignment="1" applyProtection="1">
      <alignment horizontal="center" vertical="top"/>
      <protection/>
    </xf>
    <xf numFmtId="0" fontId="5" fillId="16" borderId="125" xfId="56" applyFont="1" applyFill="1" applyBorder="1" applyAlignment="1" applyProtection="1">
      <alignment vertical="top" wrapText="1"/>
      <protection/>
    </xf>
    <xf numFmtId="0" fontId="13" fillId="16" borderId="102" xfId="56" applyFont="1" applyFill="1" applyBorder="1" applyAlignment="1" applyProtection="1">
      <alignment horizontal="center"/>
      <protection/>
    </xf>
    <xf numFmtId="0" fontId="13" fillId="16" borderId="103" xfId="56" applyFont="1" applyFill="1" applyBorder="1" applyAlignment="1" applyProtection="1">
      <alignment horizontal="center" vertical="top"/>
      <protection/>
    </xf>
    <xf numFmtId="0" fontId="13" fillId="16" borderId="103" xfId="56" applyFont="1" applyFill="1" applyBorder="1" applyAlignment="1" applyProtection="1">
      <alignment vertical="top" wrapText="1"/>
      <protection/>
    </xf>
    <xf numFmtId="0" fontId="155" fillId="16" borderId="0" xfId="56" applyFont="1" applyFill="1" applyBorder="1" applyProtection="1">
      <alignment/>
      <protection/>
    </xf>
    <xf numFmtId="0" fontId="5" fillId="16" borderId="0" xfId="56" applyFont="1" applyFill="1" applyBorder="1" applyAlignment="1" applyProtection="1">
      <alignment vertical="top"/>
      <protection/>
    </xf>
    <xf numFmtId="0" fontId="5" fillId="16" borderId="0" xfId="56" applyFont="1" applyFill="1" applyBorder="1" applyAlignment="1" applyProtection="1">
      <alignment vertical="top" wrapText="1"/>
      <protection/>
    </xf>
    <xf numFmtId="0" fontId="5" fillId="19" borderId="0" xfId="56" applyFont="1" applyFill="1" applyAlignment="1" applyProtection="1">
      <alignment vertical="center" wrapText="1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 locked="0"/>
    </xf>
    <xf numFmtId="3" fontId="96" fillId="4" borderId="23" xfId="56" applyNumberFormat="1" applyFont="1" applyFill="1" applyBorder="1" applyAlignment="1" applyProtection="1">
      <alignment horizontal="right" vertical="center"/>
      <protection locked="0"/>
    </xf>
    <xf numFmtId="3" fontId="96" fillId="4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110" xfId="56" applyNumberFormat="1" applyFont="1" applyFill="1" applyBorder="1" applyAlignment="1" applyProtection="1">
      <alignment horizontal="right" vertical="center"/>
      <protection locked="0"/>
    </xf>
    <xf numFmtId="3" fontId="5" fillId="16" borderId="111" xfId="56" applyNumberFormat="1" applyFont="1" applyFill="1" applyBorder="1" applyAlignment="1" applyProtection="1">
      <alignment horizontal="right" vertical="center"/>
      <protection locked="0"/>
    </xf>
    <xf numFmtId="3" fontId="13" fillId="16" borderId="76" xfId="56" applyNumberFormat="1" applyFont="1" applyFill="1" applyBorder="1" applyAlignment="1" applyProtection="1">
      <alignment horizontal="right" vertical="center"/>
      <protection locked="0"/>
    </xf>
    <xf numFmtId="3" fontId="13" fillId="16" borderId="77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56" applyNumberFormat="1" applyFont="1" applyFill="1" applyBorder="1" applyAlignment="1" applyProtection="1">
      <alignment horizontal="right" vertical="center"/>
      <protection locked="0"/>
    </xf>
    <xf numFmtId="3" fontId="13" fillId="16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0" applyNumberFormat="1" applyFont="1" applyFill="1" applyBorder="1" applyAlignment="1" applyProtection="1">
      <alignment horizontal="right" vertical="center"/>
      <protection locked="0"/>
    </xf>
    <xf numFmtId="3" fontId="13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13" fillId="20" borderId="23" xfId="56" applyNumberFormat="1" applyFont="1" applyFill="1" applyBorder="1" applyAlignment="1" applyProtection="1">
      <alignment horizontal="right" vertical="center"/>
      <protection locked="0"/>
    </xf>
    <xf numFmtId="3" fontId="13" fillId="20" borderId="21" xfId="56" applyNumberFormat="1" applyFont="1" applyFill="1" applyBorder="1" applyAlignment="1" applyProtection="1">
      <alignment horizontal="right" vertical="center"/>
      <protection locked="0"/>
    </xf>
    <xf numFmtId="3" fontId="13" fillId="16" borderId="103" xfId="56" applyNumberFormat="1" applyFont="1" applyFill="1" applyBorder="1" applyAlignment="1" applyProtection="1">
      <alignment horizontal="right" vertical="center"/>
      <protection locked="0"/>
    </xf>
    <xf numFmtId="3" fontId="13" fillId="16" borderId="104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 applyProtection="1">
      <alignment horizontal="right" vertical="center"/>
      <protection locked="0"/>
    </xf>
    <xf numFmtId="3" fontId="62" fillId="4" borderId="23" xfId="56" applyNumberFormat="1" applyFont="1" applyFill="1" applyBorder="1" applyAlignment="1" applyProtection="1">
      <alignment horizontal="right" vertical="center"/>
      <protection locked="0"/>
    </xf>
    <xf numFmtId="3" fontId="62" fillId="4" borderId="21" xfId="56" applyNumberFormat="1" applyFont="1" applyFill="1" applyBorder="1" applyAlignment="1" applyProtection="1">
      <alignment horizontal="right" vertical="center"/>
      <protection locked="0"/>
    </xf>
    <xf numFmtId="0" fontId="38" fillId="16" borderId="0" xfId="0" applyFont="1" applyFill="1" applyBorder="1" applyAlignment="1" applyProtection="1">
      <alignment horizontal="right"/>
      <protection/>
    </xf>
    <xf numFmtId="176" fontId="38" fillId="16" borderId="0" xfId="0" applyNumberFormat="1" applyFont="1" applyFill="1" applyBorder="1" applyAlignment="1" applyProtection="1">
      <alignment/>
      <protection/>
    </xf>
    <xf numFmtId="176" fontId="38" fillId="16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56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56" applyFont="1" applyFill="1" applyBorder="1" applyAlignment="1" applyProtection="1">
      <alignment horizontal="left" vertical="center"/>
      <protection/>
    </xf>
    <xf numFmtId="0" fontId="92" fillId="7" borderId="25" xfId="56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6" applyFont="1" applyFill="1" applyBorder="1" applyAlignment="1" applyProtection="1">
      <alignment horizontal="center" vertical="center"/>
      <protection/>
    </xf>
    <xf numFmtId="0" fontId="72" fillId="4" borderId="23" xfId="56" applyFont="1" applyFill="1" applyBorder="1" applyAlignment="1" applyProtection="1">
      <alignment horizontal="center" vertical="center"/>
      <protection/>
    </xf>
    <xf numFmtId="0" fontId="28" fillId="16" borderId="0" xfId="0" applyFont="1" applyFill="1" applyBorder="1" applyAlignment="1" applyProtection="1">
      <alignment horizontal="right"/>
      <protection/>
    </xf>
    <xf numFmtId="191" fontId="66" fillId="4" borderId="23" xfId="60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8" fillId="16" borderId="126" xfId="0" applyNumberFormat="1" applyFont="1" applyFill="1" applyBorder="1" applyAlignment="1" applyProtection="1">
      <alignment/>
      <protection/>
    </xf>
    <xf numFmtId="0" fontId="80" fillId="16" borderId="126" xfId="0" applyFont="1" applyFill="1" applyBorder="1" applyAlignment="1" applyProtection="1">
      <alignment/>
      <protection/>
    </xf>
    <xf numFmtId="3" fontId="38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78" fillId="24" borderId="0" xfId="56" applyFont="1" applyFill="1" applyAlignment="1">
      <alignment horizontal="left" vertical="center"/>
      <protection/>
    </xf>
    <xf numFmtId="0" fontId="157" fillId="24" borderId="0" xfId="56" applyFont="1" applyFill="1" applyAlignment="1">
      <alignment horizontal="left" vertical="center"/>
      <protection/>
    </xf>
    <xf numFmtId="0" fontId="158" fillId="24" borderId="0" xfId="56" applyFont="1" applyFill="1" applyAlignment="1">
      <alignment horizontal="left" vertical="center"/>
      <protection/>
    </xf>
    <xf numFmtId="0" fontId="73" fillId="24" borderId="0" xfId="56" applyFont="1" applyFill="1" applyAlignment="1">
      <alignment horizontal="left" vertical="center"/>
      <protection/>
    </xf>
    <xf numFmtId="0" fontId="73" fillId="16" borderId="0" xfId="56" applyFont="1" applyFill="1" applyAlignment="1" applyProtection="1">
      <alignment horizontal="left" vertical="center"/>
      <protection/>
    </xf>
    <xf numFmtId="0" fontId="5" fillId="16" borderId="0" xfId="56" applyFont="1" applyFill="1" applyAlignment="1" applyProtection="1">
      <alignment horizontal="left" vertical="center"/>
      <protection/>
    </xf>
    <xf numFmtId="0" fontId="5" fillId="16" borderId="24" xfId="56" applyFont="1" applyFill="1" applyBorder="1" applyAlignment="1" applyProtection="1">
      <alignment vertical="center"/>
      <protection/>
    </xf>
    <xf numFmtId="0" fontId="5" fillId="16" borderId="24" xfId="56" applyFont="1" applyFill="1" applyBorder="1" applyAlignment="1" applyProtection="1">
      <alignment vertical="center" wrapText="1"/>
      <protection/>
    </xf>
    <xf numFmtId="0" fontId="159" fillId="7" borderId="102" xfId="61" applyFont="1" applyFill="1" applyBorder="1" applyAlignment="1" applyProtection="1" quotePrefix="1">
      <alignment horizontal="right" vertical="center"/>
      <protection/>
    </xf>
    <xf numFmtId="0" fontId="91" fillId="7" borderId="103" xfId="61" applyFont="1" applyFill="1" applyBorder="1" applyAlignment="1" applyProtection="1">
      <alignment horizontal="right" vertical="center"/>
      <protection/>
    </xf>
    <xf numFmtId="0" fontId="132" fillId="7" borderId="104" xfId="56" applyFont="1" applyFill="1" applyBorder="1" applyAlignment="1" applyProtection="1">
      <alignment horizontal="center" vertical="center" wrapText="1"/>
      <protection/>
    </xf>
    <xf numFmtId="179" fontId="11" fillId="16" borderId="0" xfId="61" applyNumberFormat="1" applyFont="1" applyFill="1" applyBorder="1" applyAlignment="1" applyProtection="1" quotePrefix="1">
      <alignment horizontal="center" vertical="center"/>
      <protection/>
    </xf>
    <xf numFmtId="0" fontId="5" fillId="16" borderId="0" xfId="61" applyFont="1" applyFill="1" applyBorder="1" applyAlignment="1" applyProtection="1">
      <alignment horizontal="left" vertical="center" wrapText="1"/>
      <protection/>
    </xf>
    <xf numFmtId="0" fontId="5" fillId="20" borderId="0" xfId="56" applyFont="1" applyFill="1" applyAlignment="1" applyProtection="1">
      <alignment vertical="center"/>
      <protection/>
    </xf>
    <xf numFmtId="0" fontId="5" fillId="20" borderId="0" xfId="56" applyFont="1" applyFill="1" applyAlignment="1" applyProtection="1">
      <alignment vertical="center" wrapText="1"/>
      <protection/>
    </xf>
    <xf numFmtId="3" fontId="8" fillId="20" borderId="0" xfId="56" applyNumberFormat="1" applyFont="1" applyFill="1" applyAlignment="1" applyProtection="1">
      <alignment horizontal="right" vertical="center"/>
      <protection/>
    </xf>
    <xf numFmtId="3" fontId="5" fillId="20" borderId="0" xfId="56" applyNumberFormat="1" applyFont="1" applyFill="1" applyAlignment="1" applyProtection="1">
      <alignment horizontal="right" vertical="center"/>
      <protection/>
    </xf>
    <xf numFmtId="0" fontId="96" fillId="7" borderId="72" xfId="56" applyFont="1" applyFill="1" applyBorder="1" applyAlignment="1" applyProtection="1">
      <alignment vertical="center"/>
      <protection/>
    </xf>
    <xf numFmtId="0" fontId="96" fillId="7" borderId="73" xfId="56" applyFont="1" applyFill="1" applyBorder="1" applyAlignment="1" applyProtection="1">
      <alignment horizontal="center" vertical="center"/>
      <protection/>
    </xf>
    <xf numFmtId="0" fontId="61" fillId="7" borderId="74" xfId="56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/>
      <protection/>
    </xf>
    <xf numFmtId="0" fontId="96" fillId="16" borderId="21" xfId="56" applyFont="1" applyFill="1" applyBorder="1" applyAlignment="1" applyProtection="1">
      <alignment horizontal="left" vertical="center" wrapText="1"/>
      <protection/>
    </xf>
    <xf numFmtId="0" fontId="5" fillId="16" borderId="17" xfId="56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 wrapText="1"/>
      <protection/>
    </xf>
    <xf numFmtId="181" fontId="90" fillId="4" borderId="48" xfId="61" applyNumberFormat="1" applyFont="1" applyFill="1" applyBorder="1" applyAlignment="1" applyProtection="1">
      <alignment horizontal="right"/>
      <protection/>
    </xf>
    <xf numFmtId="181" fontId="160" fillId="7" borderId="102" xfId="61" applyNumberFormat="1" applyFont="1" applyFill="1" applyBorder="1" applyAlignment="1" applyProtection="1">
      <alignment horizontal="right" vertical="center"/>
      <protection/>
    </xf>
    <xf numFmtId="0" fontId="90" fillId="7" borderId="104" xfId="63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 wrapText="1"/>
      <protection/>
    </xf>
    <xf numFmtId="3" fontId="5" fillId="24" borderId="0" xfId="56" applyNumberFormat="1" applyFont="1" applyFill="1" applyAlignment="1" applyProtection="1">
      <alignment horizontal="right" vertical="center"/>
      <protection/>
    </xf>
    <xf numFmtId="0" fontId="5" fillId="24" borderId="0" xfId="56" applyFont="1" applyFill="1" applyAlignment="1" applyProtection="1">
      <alignment vertical="center" wrapText="1"/>
      <protection/>
    </xf>
    <xf numFmtId="177" fontId="161" fillId="4" borderId="61" xfId="56" applyNumberFormat="1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 quotePrefix="1">
      <alignment vertical="center"/>
      <protection/>
    </xf>
    <xf numFmtId="178" fontId="5" fillId="16" borderId="0" xfId="56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39" fillId="25" borderId="72" xfId="56" applyFont="1" applyFill="1" applyBorder="1" applyAlignment="1" applyProtection="1">
      <alignment vertical="center"/>
      <protection/>
    </xf>
    <xf numFmtId="0" fontId="139" fillId="25" borderId="73" xfId="56" applyFont="1" applyFill="1" applyBorder="1" applyAlignment="1" applyProtection="1">
      <alignment horizontal="center" vertical="center"/>
      <protection/>
    </xf>
    <xf numFmtId="0" fontId="137" fillId="25" borderId="74" xfId="56" applyFont="1" applyFill="1" applyBorder="1" applyAlignment="1" applyProtection="1">
      <alignment horizontal="center" vertical="center" wrapText="1"/>
      <protection/>
    </xf>
    <xf numFmtId="0" fontId="138" fillId="25" borderId="16" xfId="56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6" applyFont="1" applyFill="1" applyBorder="1" applyAlignment="1" applyProtection="1">
      <alignment horizontal="center" vertical="center"/>
      <protection/>
    </xf>
    <xf numFmtId="0" fontId="139" fillId="25" borderId="74" xfId="56" applyFont="1" applyFill="1" applyBorder="1" applyAlignment="1" applyProtection="1">
      <alignment horizontal="center" vertical="center"/>
      <protection/>
    </xf>
    <xf numFmtId="0" fontId="140" fillId="25" borderId="75" xfId="56" applyFont="1" applyFill="1" applyBorder="1" applyAlignment="1" applyProtection="1" quotePrefix="1">
      <alignment horizontal="center" vertical="center"/>
      <protection/>
    </xf>
    <xf numFmtId="0" fontId="140" fillId="25" borderId="76" xfId="56" applyFont="1" applyFill="1" applyBorder="1" applyAlignment="1" applyProtection="1">
      <alignment horizontal="center" vertical="center"/>
      <protection/>
    </xf>
    <xf numFmtId="0" fontId="164" fillId="0" borderId="82" xfId="61" applyFont="1" applyFill="1" applyBorder="1" applyAlignment="1" applyProtection="1">
      <alignment horizontal="center" vertical="center" wrapText="1"/>
      <protection/>
    </xf>
    <xf numFmtId="0" fontId="165" fillId="25" borderId="37" xfId="56" applyFont="1" applyFill="1" applyBorder="1" applyAlignment="1" applyProtection="1">
      <alignment horizontal="center" vertical="center"/>
      <protection/>
    </xf>
    <xf numFmtId="1" fontId="137" fillId="5" borderId="78" xfId="56" applyNumberFormat="1" applyFont="1" applyFill="1" applyBorder="1" applyAlignment="1" applyProtection="1">
      <alignment horizontal="center" vertical="center" wrapText="1"/>
      <protection/>
    </xf>
    <xf numFmtId="1" fontId="137" fillId="5" borderId="61" xfId="56" applyNumberFormat="1" applyFont="1" applyFill="1" applyBorder="1" applyAlignment="1" applyProtection="1">
      <alignment horizontal="center" vertical="center" wrapText="1"/>
      <protection/>
    </xf>
    <xf numFmtId="1" fontId="137" fillId="5" borderId="23" xfId="56" applyNumberFormat="1" applyFont="1" applyFill="1" applyBorder="1" applyAlignment="1" applyProtection="1">
      <alignment horizontal="center" vertical="center" wrapText="1"/>
      <protection/>
    </xf>
    <xf numFmtId="1" fontId="137" fillId="5" borderId="21" xfId="56" applyNumberFormat="1" applyFont="1" applyFill="1" applyBorder="1" applyAlignment="1" applyProtection="1">
      <alignment horizontal="center" vertical="center" wrapText="1"/>
      <protection/>
    </xf>
    <xf numFmtId="0" fontId="148" fillId="4" borderId="33" xfId="61" applyFont="1" applyFill="1" applyBorder="1" applyAlignment="1" applyProtection="1">
      <alignment horizontal="left" vertical="center"/>
      <protection/>
    </xf>
    <xf numFmtId="1" fontId="5" fillId="4" borderId="61" xfId="56" applyNumberFormat="1" applyFont="1" applyFill="1" applyBorder="1" applyAlignment="1" applyProtection="1">
      <alignment horizontal="left" vertical="center" wrapText="1"/>
      <protection/>
    </xf>
    <xf numFmtId="1" fontId="139" fillId="16" borderId="21" xfId="56" applyNumberFormat="1" applyFont="1" applyFill="1" applyBorder="1" applyAlignment="1" applyProtection="1">
      <alignment horizontal="left" vertical="center" wrapText="1"/>
      <protection/>
    </xf>
    <xf numFmtId="0" fontId="140" fillId="16" borderId="51" xfId="61" applyFont="1" applyFill="1" applyBorder="1" applyAlignment="1" applyProtection="1">
      <alignment horizontal="left" vertical="center"/>
      <protection/>
    </xf>
    <xf numFmtId="1" fontId="5" fillId="16" borderId="79" xfId="56" applyNumberFormat="1" applyFont="1" applyFill="1" applyBorder="1" applyAlignment="1" applyProtection="1">
      <alignment horizontal="center" vertical="center"/>
      <protection/>
    </xf>
    <xf numFmtId="0" fontId="10" fillId="16" borderId="79" xfId="61" applyFont="1" applyFill="1" applyBorder="1" applyAlignment="1" applyProtection="1">
      <alignment horizontal="left" vertical="center" wrapText="1"/>
      <protection/>
    </xf>
    <xf numFmtId="179" fontId="88" fillId="5" borderId="48" xfId="61" applyNumberFormat="1" applyFont="1" applyFill="1" applyBorder="1" applyAlignment="1" applyProtection="1" quotePrefix="1">
      <alignment horizontal="right" vertical="center"/>
      <protection/>
    </xf>
    <xf numFmtId="3" fontId="139" fillId="5" borderId="78" xfId="56" applyNumberFormat="1" applyFont="1" applyFill="1" applyBorder="1" applyAlignment="1" applyProtection="1">
      <alignment vertical="center"/>
      <protection/>
    </xf>
    <xf numFmtId="0" fontId="141" fillId="25" borderId="102" xfId="61" applyFont="1" applyFill="1" applyBorder="1" applyAlignment="1" applyProtection="1" quotePrefix="1">
      <alignment horizontal="right" vertical="center"/>
      <protection/>
    </xf>
    <xf numFmtId="0" fontId="140" fillId="25" borderId="103" xfId="61" applyFont="1" applyFill="1" applyBorder="1" applyAlignment="1" applyProtection="1">
      <alignment horizontal="right" vertical="center"/>
      <protection/>
    </xf>
    <xf numFmtId="0" fontId="137" fillId="25" borderId="104" xfId="61" applyFont="1" applyFill="1" applyBorder="1" applyAlignment="1" applyProtection="1">
      <alignment horizontal="center" vertical="center" wrapText="1"/>
      <protection/>
    </xf>
    <xf numFmtId="3" fontId="139" fillId="25" borderId="102" xfId="56" applyNumberFormat="1" applyFont="1" applyFill="1" applyBorder="1" applyAlignment="1" applyProtection="1">
      <alignment vertical="center"/>
      <protection/>
    </xf>
    <xf numFmtId="3" fontId="139" fillId="25" borderId="103" xfId="56" applyNumberFormat="1" applyFont="1" applyFill="1" applyBorder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 wrapText="1"/>
      <protection/>
    </xf>
    <xf numFmtId="3" fontId="5" fillId="25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 quotePrefix="1">
      <alignment horizontal="center" vertical="center"/>
      <protection/>
    </xf>
    <xf numFmtId="0" fontId="5" fillId="16" borderId="0" xfId="56" applyFont="1" applyFill="1" applyBorder="1" applyAlignment="1" applyProtection="1" quotePrefix="1">
      <alignment horizontal="center" vertical="center" wrapText="1"/>
      <protection/>
    </xf>
    <xf numFmtId="0" fontId="13" fillId="7" borderId="32" xfId="56" applyFont="1" applyFill="1" applyBorder="1" applyAlignment="1" applyProtection="1" quotePrefix="1">
      <alignment horizontal="center" vertical="center" wrapText="1"/>
      <protection/>
    </xf>
    <xf numFmtId="0" fontId="36" fillId="7" borderId="32" xfId="56" applyFont="1" applyFill="1" applyBorder="1" applyAlignment="1" applyProtection="1">
      <alignment horizontal="center" vertical="center" wrapText="1"/>
      <protection/>
    </xf>
    <xf numFmtId="1" fontId="13" fillId="0" borderId="154" xfId="56" applyNumberFormat="1" applyFont="1" applyFill="1" applyBorder="1" applyAlignment="1" applyProtection="1">
      <alignment horizontal="center" vertical="center" wrapText="1"/>
      <protection/>
    </xf>
    <xf numFmtId="1" fontId="13" fillId="0" borderId="155" xfId="56" applyNumberFormat="1" applyFont="1" applyFill="1" applyBorder="1" applyAlignment="1" applyProtection="1">
      <alignment horizontal="center" vertical="center" wrapText="1"/>
      <protection/>
    </xf>
    <xf numFmtId="1" fontId="13" fillId="0" borderId="25" xfId="56" applyNumberFormat="1" applyFont="1" applyFill="1" applyBorder="1" applyAlignment="1" applyProtection="1">
      <alignment horizontal="center" vertical="center" wrapText="1"/>
      <protection/>
    </xf>
    <xf numFmtId="1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 quotePrefix="1">
      <alignment horizontal="left" vertical="center"/>
      <protection/>
    </xf>
    <xf numFmtId="0" fontId="5" fillId="16" borderId="18" xfId="56" applyFont="1" applyFill="1" applyBorder="1" applyAlignment="1" applyProtection="1" quotePrefix="1">
      <alignment horizontal="left" vertical="center" wrapText="1"/>
      <protection/>
    </xf>
    <xf numFmtId="3" fontId="23" fillId="16" borderId="18" xfId="56" applyNumberFormat="1" applyFont="1" applyFill="1" applyBorder="1" applyAlignment="1" applyProtection="1" quotePrefix="1">
      <alignment horizontal="center" vertical="center"/>
      <protection/>
    </xf>
    <xf numFmtId="3" fontId="13" fillId="16" borderId="18" xfId="56" applyNumberFormat="1" applyFont="1" applyFill="1" applyBorder="1" applyAlignment="1" applyProtection="1" quotePrefix="1">
      <alignment horizontal="center" vertical="center"/>
      <protection/>
    </xf>
    <xf numFmtId="3" fontId="18" fillId="16" borderId="89" xfId="56" applyNumberFormat="1" applyFont="1" applyFill="1" applyBorder="1" applyAlignment="1" applyProtection="1" quotePrefix="1">
      <alignment horizontal="center" vertical="center"/>
      <protection/>
    </xf>
    <xf numFmtId="176" fontId="13" fillId="7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56" applyNumberFormat="1" applyFont="1" applyFill="1" applyBorder="1" applyAlignment="1" applyProtection="1">
      <alignment horizontal="right" vertical="center"/>
      <protection/>
    </xf>
    <xf numFmtId="187" fontId="62" fillId="7" borderId="130" xfId="56" applyNumberFormat="1" applyFont="1" applyFill="1" applyBorder="1" applyAlignment="1" applyProtection="1">
      <alignment horizontal="right" vertical="center"/>
      <protection/>
    </xf>
    <xf numFmtId="187" fontId="62" fillId="7" borderId="147" xfId="56" applyNumberFormat="1" applyFont="1" applyFill="1" applyBorder="1" applyAlignment="1" applyProtection="1">
      <alignment horizontal="right" vertical="center"/>
      <protection/>
    </xf>
    <xf numFmtId="187" fontId="62" fillId="7" borderId="131" xfId="56" applyNumberFormat="1" applyFont="1" applyFill="1" applyBorder="1" applyAlignment="1" applyProtection="1">
      <alignment horizontal="right" vertical="center"/>
      <protection/>
    </xf>
    <xf numFmtId="176" fontId="13" fillId="7" borderId="87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56" applyNumberFormat="1" applyFont="1" applyFill="1" applyBorder="1" applyAlignment="1" applyProtection="1">
      <alignment horizontal="right" vertical="center"/>
      <protection/>
    </xf>
    <xf numFmtId="187" fontId="62" fillId="7" borderId="102" xfId="56" applyNumberFormat="1" applyFont="1" applyFill="1" applyBorder="1" applyAlignment="1" applyProtection="1">
      <alignment horizontal="right" vertical="center"/>
      <protection/>
    </xf>
    <xf numFmtId="187" fontId="62" fillId="7" borderId="103" xfId="56" applyNumberFormat="1" applyFont="1" applyFill="1" applyBorder="1" applyAlignment="1" applyProtection="1">
      <alignment horizontal="right" vertical="center"/>
      <protection/>
    </xf>
    <xf numFmtId="187" fontId="62" fillId="7" borderId="104" xfId="56" applyNumberFormat="1" applyFont="1" applyFill="1" applyBorder="1" applyAlignment="1" applyProtection="1">
      <alignment horizontal="right" vertical="center"/>
      <protection/>
    </xf>
    <xf numFmtId="0" fontId="5" fillId="26" borderId="0" xfId="56" applyFont="1" applyFill="1" applyAlignment="1" applyProtection="1">
      <alignment vertical="center"/>
      <protection/>
    </xf>
    <xf numFmtId="0" fontId="5" fillId="26" borderId="0" xfId="56" applyFont="1" applyFill="1" applyAlignment="1" applyProtection="1">
      <alignment vertical="center" wrapText="1"/>
      <protection/>
    </xf>
    <xf numFmtId="3" fontId="5" fillId="26" borderId="0" xfId="56" applyNumberFormat="1" applyFont="1" applyFill="1" applyAlignment="1" applyProtection="1">
      <alignment horizontal="right" vertical="center"/>
      <protection/>
    </xf>
    <xf numFmtId="0" fontId="8" fillId="16" borderId="45" xfId="61" applyFont="1" applyFill="1" applyBorder="1" applyAlignment="1" applyProtection="1">
      <alignment horizontal="center" vertical="center" wrapText="1"/>
      <protection/>
    </xf>
    <xf numFmtId="1" fontId="13" fillId="16" borderId="78" xfId="56" applyNumberFormat="1" applyFont="1" applyFill="1" applyBorder="1" applyAlignment="1" applyProtection="1">
      <alignment horizontal="center" vertical="center" wrapText="1"/>
      <protection/>
    </xf>
    <xf numFmtId="1" fontId="13" fillId="16" borderId="61" xfId="56" applyNumberFormat="1" applyFont="1" applyFill="1" applyBorder="1" applyAlignment="1" applyProtection="1">
      <alignment horizontal="center" vertical="center" wrapText="1"/>
      <protection/>
    </xf>
    <xf numFmtId="1" fontId="13" fillId="16" borderId="23" xfId="56" applyNumberFormat="1" applyFont="1" applyFill="1" applyBorder="1" applyAlignment="1" applyProtection="1">
      <alignment horizontal="center" vertical="center" wrapText="1"/>
      <protection/>
    </xf>
    <xf numFmtId="1" fontId="13" fillId="16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48" xfId="56" applyFont="1" applyFill="1" applyBorder="1" applyAlignment="1" applyProtection="1">
      <alignment horizontal="left" vertical="center"/>
      <protection/>
    </xf>
    <xf numFmtId="0" fontId="5" fillId="16" borderId="61" xfId="56" applyFont="1" applyFill="1" applyBorder="1" applyAlignment="1" applyProtection="1">
      <alignment horizontal="left" vertical="center"/>
      <protection/>
    </xf>
    <xf numFmtId="0" fontId="98" fillId="16" borderId="0" xfId="56" applyFont="1" applyFill="1" applyBorder="1" applyAlignment="1" applyProtection="1">
      <alignment horizontal="left" vertical="center" wrapText="1"/>
      <protection/>
    </xf>
    <xf numFmtId="0" fontId="143" fillId="16" borderId="151" xfId="59" applyFont="1" applyFill="1" applyBorder="1" applyProtection="1">
      <alignment/>
      <protection/>
    </xf>
    <xf numFmtId="0" fontId="100" fillId="4" borderId="19" xfId="56" applyFont="1" applyFill="1" applyBorder="1" applyAlignment="1" applyProtection="1" quotePrefix="1">
      <alignment vertical="center"/>
      <protection/>
    </xf>
    <xf numFmtId="0" fontId="98" fillId="4" borderId="133" xfId="56" applyFont="1" applyFill="1" applyBorder="1" applyAlignment="1" applyProtection="1">
      <alignment horizontal="center" vertical="center"/>
      <protection/>
    </xf>
    <xf numFmtId="0" fontId="99" fillId="4" borderId="78" xfId="56" applyFont="1" applyFill="1" applyBorder="1" applyAlignment="1" applyProtection="1" quotePrefix="1">
      <alignment horizontal="center" vertical="center"/>
      <protection/>
    </xf>
    <xf numFmtId="0" fontId="99" fillId="4" borderId="23" xfId="56" applyFont="1" applyFill="1" applyBorder="1" applyAlignment="1" applyProtection="1">
      <alignment horizontal="center" vertical="center"/>
      <protection/>
    </xf>
    <xf numFmtId="0" fontId="100" fillId="4" borderId="134" xfId="56" applyFont="1" applyFill="1" applyBorder="1" applyAlignment="1" applyProtection="1" quotePrefix="1">
      <alignment horizontal="center" vertical="center" wrapText="1"/>
      <protection/>
    </xf>
    <xf numFmtId="0" fontId="166" fillId="4" borderId="16" xfId="56" applyFont="1" applyFill="1" applyBorder="1" applyAlignment="1" applyProtection="1">
      <alignment horizontal="center" vertical="center"/>
      <protection/>
    </xf>
    <xf numFmtId="0" fontId="166" fillId="4" borderId="19" xfId="56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6" applyFont="1" applyFill="1" applyBorder="1" applyAlignment="1" applyProtection="1">
      <alignment horizontal="center" vertical="center"/>
      <protection/>
    </xf>
    <xf numFmtId="0" fontId="98" fillId="4" borderId="134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0" fontId="166" fillId="4" borderId="33" xfId="56" applyFont="1" applyFill="1" applyBorder="1" applyAlignment="1" applyProtection="1">
      <alignment horizontal="center" vertical="center"/>
      <protection/>
    </xf>
    <xf numFmtId="176" fontId="170" fillId="4" borderId="156" xfId="61" applyNumberFormat="1" applyFont="1" applyFill="1" applyBorder="1" applyAlignment="1">
      <alignment horizontal="right" vertical="center"/>
      <protection/>
    </xf>
    <xf numFmtId="179" fontId="99" fillId="4" borderId="103" xfId="61" applyNumberFormat="1" applyFont="1" applyFill="1" applyBorder="1" applyAlignment="1" quotePrefix="1">
      <alignment horizontal="right" vertical="center"/>
      <protection/>
    </xf>
    <xf numFmtId="0" fontId="100" fillId="4" borderId="88" xfId="61" applyFont="1" applyFill="1" applyBorder="1" applyAlignment="1">
      <alignment horizontal="center" vertical="center" wrapText="1"/>
      <protection/>
    </xf>
    <xf numFmtId="3" fontId="100" fillId="4" borderId="87" xfId="56" applyNumberFormat="1" applyFont="1" applyFill="1" applyBorder="1" applyAlignment="1">
      <alignment vertical="center"/>
      <protection/>
    </xf>
    <xf numFmtId="3" fontId="100" fillId="4" borderId="87" xfId="56" applyNumberFormat="1" applyFont="1" applyFill="1" applyBorder="1" applyAlignment="1" applyProtection="1">
      <alignment vertical="center"/>
      <protection/>
    </xf>
    <xf numFmtId="3" fontId="98" fillId="4" borderId="102" xfId="56" applyNumberFormat="1" applyFont="1" applyFill="1" applyBorder="1" applyAlignment="1">
      <alignment vertical="center"/>
      <protection/>
    </xf>
    <xf numFmtId="3" fontId="98" fillId="4" borderId="103" xfId="56" applyNumberFormat="1" applyFont="1" applyFill="1" applyBorder="1" applyAlignment="1">
      <alignment vertical="center"/>
      <protection/>
    </xf>
    <xf numFmtId="3" fontId="98" fillId="4" borderId="104" xfId="56" applyNumberFormat="1" applyFont="1" applyFill="1" applyBorder="1" applyAlignment="1">
      <alignment vertical="center"/>
      <protection/>
    </xf>
    <xf numFmtId="185" fontId="139" fillId="5" borderId="97" xfId="56" applyNumberFormat="1" applyFont="1" applyFill="1" applyBorder="1" applyAlignment="1" applyProtection="1">
      <alignment horizontal="center" vertical="center"/>
      <protection/>
    </xf>
    <xf numFmtId="185" fontId="139" fillId="5" borderId="83" xfId="56" applyNumberFormat="1" applyFont="1" applyFill="1" applyBorder="1" applyAlignment="1" applyProtection="1">
      <alignment horizontal="center" vertical="center"/>
      <protection/>
    </xf>
    <xf numFmtId="185" fontId="139" fillId="5" borderId="92" xfId="56" applyNumberFormat="1" applyFont="1" applyFill="1" applyBorder="1" applyAlignment="1" applyProtection="1">
      <alignment horizontal="center" vertical="center"/>
      <protection/>
    </xf>
    <xf numFmtId="185" fontId="139" fillId="5" borderId="52" xfId="56" applyNumberFormat="1" applyFont="1" applyFill="1" applyBorder="1" applyAlignment="1" applyProtection="1">
      <alignment horizontal="center" vertical="center"/>
      <protection/>
    </xf>
    <xf numFmtId="185" fontId="139" fillId="5" borderId="94" xfId="56" applyNumberFormat="1" applyFont="1" applyFill="1" applyBorder="1" applyAlignment="1" applyProtection="1">
      <alignment horizontal="center" vertical="center"/>
      <protection/>
    </xf>
    <xf numFmtId="185" fontId="139" fillId="5" borderId="54" xfId="56" applyNumberFormat="1" applyFont="1" applyFill="1" applyBorder="1" applyAlignment="1" applyProtection="1">
      <alignment horizontal="center" vertical="center"/>
      <protection/>
    </xf>
    <xf numFmtId="185" fontId="139" fillId="5" borderId="99" xfId="56" applyNumberFormat="1" applyFont="1" applyFill="1" applyBorder="1" applyAlignment="1" applyProtection="1">
      <alignment horizontal="center" vertical="center"/>
      <protection/>
    </xf>
    <xf numFmtId="185" fontId="139" fillId="5" borderId="57" xfId="56" applyNumberFormat="1" applyFont="1" applyFill="1" applyBorder="1" applyAlignment="1" applyProtection="1">
      <alignment horizontal="center" vertical="center"/>
      <protection/>
    </xf>
    <xf numFmtId="185" fontId="139" fillId="5" borderId="108" xfId="56" applyNumberFormat="1" applyFont="1" applyFill="1" applyBorder="1" applyAlignment="1" applyProtection="1">
      <alignment horizontal="center" vertical="center"/>
      <protection/>
    </xf>
    <xf numFmtId="185" fontId="139" fillId="5" borderId="98" xfId="56" applyNumberFormat="1" applyFont="1" applyFill="1" applyBorder="1" applyAlignment="1" applyProtection="1">
      <alignment horizontal="center" vertical="center"/>
      <protection/>
    </xf>
    <xf numFmtId="185" fontId="139" fillId="5" borderId="91" xfId="56" applyNumberFormat="1" applyFont="1" applyFill="1" applyBorder="1" applyAlignment="1" applyProtection="1">
      <alignment horizontal="center" vertical="center"/>
      <protection/>
    </xf>
    <xf numFmtId="185" fontId="139" fillId="5" borderId="58" xfId="56" applyNumberFormat="1" applyFont="1" applyFill="1" applyBorder="1" applyAlignment="1" applyProtection="1">
      <alignment horizontal="center" vertical="center"/>
      <protection/>
    </xf>
    <xf numFmtId="185" fontId="139" fillId="5" borderId="100" xfId="56" applyNumberFormat="1" applyFont="1" applyFill="1" applyBorder="1" applyAlignment="1" applyProtection="1">
      <alignment horizontal="center" vertical="center"/>
      <protection/>
    </xf>
    <xf numFmtId="0" fontId="91" fillId="4" borderId="23" xfId="56" applyFont="1" applyFill="1" applyBorder="1" applyAlignment="1">
      <alignment horizontal="center" vertical="center"/>
      <protection/>
    </xf>
    <xf numFmtId="0" fontId="171" fillId="4" borderId="23" xfId="56" applyFont="1" applyFill="1" applyBorder="1" applyAlignment="1" applyProtection="1">
      <alignment horizontal="center" vertical="center"/>
      <protection/>
    </xf>
    <xf numFmtId="0" fontId="28" fillId="16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91" fillId="4" borderId="23" xfId="56" applyFont="1" applyFill="1" applyBorder="1" applyAlignment="1" applyProtection="1">
      <alignment horizontal="center" vertical="center"/>
      <protection/>
    </xf>
    <xf numFmtId="3" fontId="13" fillId="20" borderId="23" xfId="56" applyNumberFormat="1" applyFont="1" applyFill="1" applyBorder="1" applyAlignment="1" applyProtection="1">
      <alignment horizontal="right" vertical="center"/>
      <protection/>
    </xf>
    <xf numFmtId="3" fontId="13" fillId="20" borderId="21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8" fillId="16" borderId="117" xfId="56" applyNumberFormat="1" applyFont="1" applyFill="1" applyBorder="1" applyAlignment="1" applyProtection="1">
      <alignment horizontal="right" vertical="center"/>
      <protection locked="0"/>
    </xf>
    <xf numFmtId="3" fontId="8" fillId="16" borderId="119" xfId="56" applyNumberFormat="1" applyFont="1" applyFill="1" applyBorder="1" applyAlignment="1" applyProtection="1">
      <alignment horizontal="right" vertical="center"/>
      <protection locked="0"/>
    </xf>
    <xf numFmtId="3" fontId="8" fillId="16" borderId="121" xfId="56" applyNumberFormat="1" applyFont="1" applyFill="1" applyBorder="1" applyAlignment="1" applyProtection="1">
      <alignment horizontal="right" vertical="center"/>
      <protection locked="0"/>
    </xf>
    <xf numFmtId="3" fontId="8" fillId="16" borderId="18" xfId="56" applyNumberFormat="1" applyFont="1" applyFill="1" applyBorder="1" applyAlignment="1" applyProtection="1">
      <alignment horizontal="right" vertical="center"/>
      <protection locked="0"/>
    </xf>
    <xf numFmtId="3" fontId="8" fillId="16" borderId="123" xfId="56" applyNumberFormat="1" applyFont="1" applyFill="1" applyBorder="1" applyAlignment="1" applyProtection="1">
      <alignment horizontal="right" vertical="center"/>
      <protection locked="0"/>
    </xf>
    <xf numFmtId="3" fontId="8" fillId="4" borderId="33" xfId="56" applyNumberFormat="1" applyFont="1" applyFill="1" applyBorder="1" applyAlignment="1" applyProtection="1">
      <alignment horizontal="right" vertical="center"/>
      <protection locked="0"/>
    </xf>
    <xf numFmtId="3" fontId="139" fillId="5" borderId="78" xfId="56" applyNumberFormat="1" applyFont="1" applyFill="1" applyBorder="1" applyAlignment="1" applyProtection="1">
      <alignment vertical="center"/>
      <protection locked="0"/>
    </xf>
    <xf numFmtId="3" fontId="139" fillId="5" borderId="23" xfId="56" applyNumberFormat="1" applyFont="1" applyFill="1" applyBorder="1" applyAlignment="1" applyProtection="1">
      <alignment vertical="center"/>
      <protection locked="0"/>
    </xf>
    <xf numFmtId="3" fontId="139" fillId="5" borderId="21" xfId="56" applyNumberFormat="1" applyFont="1" applyFill="1" applyBorder="1" applyAlignment="1" applyProtection="1">
      <alignment vertical="center"/>
      <protection locked="0"/>
    </xf>
    <xf numFmtId="3" fontId="139" fillId="5" borderId="61" xfId="56" applyNumberFormat="1" applyFont="1" applyFill="1" applyBorder="1" applyAlignment="1">
      <alignment vertical="center"/>
      <protection/>
    </xf>
    <xf numFmtId="3" fontId="5" fillId="0" borderId="94" xfId="56" applyNumberFormat="1" applyFont="1" applyFill="1" applyBorder="1" applyAlignment="1" applyProtection="1">
      <alignment horizontal="right" vertical="center"/>
      <protection locked="0"/>
    </xf>
    <xf numFmtId="3" fontId="98" fillId="4" borderId="34" xfId="56" applyNumberFormat="1" applyFont="1" applyFill="1" applyBorder="1" applyAlignment="1" applyProtection="1">
      <alignment vertical="center"/>
      <protection/>
    </xf>
    <xf numFmtId="3" fontId="98" fillId="4" borderId="45" xfId="56" applyNumberFormat="1" applyFont="1" applyFill="1" applyBorder="1" applyAlignment="1" applyProtection="1">
      <alignment vertical="center"/>
      <protection/>
    </xf>
    <xf numFmtId="0" fontId="173" fillId="21" borderId="0" xfId="56" applyFont="1" applyFill="1" applyAlignment="1">
      <alignment vertical="center"/>
      <protection/>
    </xf>
    <xf numFmtId="0" fontId="21" fillId="14" borderId="0" xfId="56" applyFill="1">
      <alignment/>
      <protection/>
    </xf>
    <xf numFmtId="0" fontId="13" fillId="0" borderId="0" xfId="56" applyFont="1" applyAlignment="1">
      <alignment horizontal="right" vertical="center"/>
      <protection/>
    </xf>
    <xf numFmtId="1" fontId="90" fillId="24" borderId="61" xfId="56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6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6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5" fillId="14" borderId="0" xfId="56" applyFont="1" applyFill="1" applyAlignment="1">
      <alignment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5" fillId="16" borderId="60" xfId="56" applyNumberFormat="1" applyFont="1" applyFill="1" applyBorder="1" applyAlignment="1" applyProtection="1">
      <alignment horizontal="right" vertical="center"/>
      <protection locked="0"/>
    </xf>
    <xf numFmtId="0" fontId="25" fillId="14" borderId="0" xfId="56" applyFont="1" applyFill="1" applyAlignment="1">
      <alignment vertical="center"/>
      <protection/>
    </xf>
    <xf numFmtId="3" fontId="139" fillId="25" borderId="104" xfId="56" applyNumberFormat="1" applyFont="1" applyFill="1" applyBorder="1" applyAlignment="1">
      <alignment vertical="center"/>
      <protection/>
    </xf>
    <xf numFmtId="0" fontId="5" fillId="14" borderId="0" xfId="56" applyFont="1" applyFill="1" applyAlignment="1">
      <alignment vertical="center"/>
      <protection/>
    </xf>
    <xf numFmtId="0" fontId="5" fillId="28" borderId="0" xfId="56" applyFont="1" applyFill="1" applyAlignment="1">
      <alignment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94" xfId="56" applyNumberFormat="1" applyFont="1" applyFill="1" applyBorder="1" applyAlignment="1" applyProtection="1">
      <alignment horizontal="right" vertical="center"/>
      <protection locked="0"/>
    </xf>
    <xf numFmtId="3" fontId="5" fillId="16" borderId="99" xfId="56" applyNumberFormat="1" applyFont="1" applyFill="1" applyBorder="1" applyAlignment="1" applyProtection="1">
      <alignment horizontal="right" vertical="center"/>
      <protection locked="0"/>
    </xf>
    <xf numFmtId="3" fontId="5" fillId="16" borderId="97" xfId="56" applyNumberFormat="1" applyFont="1" applyFill="1" applyBorder="1" applyAlignment="1" applyProtection="1">
      <alignment horizontal="right" vertical="center"/>
      <protection locked="0"/>
    </xf>
    <xf numFmtId="3" fontId="5" fillId="16" borderId="107" xfId="56" applyNumberFormat="1" applyFont="1" applyFill="1" applyBorder="1" applyAlignment="1" applyProtection="1">
      <alignment horizontal="right" vertical="center"/>
      <protection locked="0"/>
    </xf>
    <xf numFmtId="3" fontId="96" fillId="4" borderId="78" xfId="56" applyNumberFormat="1" applyFont="1" applyFill="1" applyBorder="1" applyAlignment="1" applyProtection="1">
      <alignment horizontal="right" vertical="center"/>
      <protection locked="0"/>
    </xf>
    <xf numFmtId="3" fontId="5" fillId="16" borderId="95" xfId="56" applyNumberFormat="1" applyFont="1" applyFill="1" applyBorder="1" applyAlignment="1" applyProtection="1">
      <alignment horizontal="right" vertical="center"/>
      <protection locked="0"/>
    </xf>
    <xf numFmtId="3" fontId="149" fillId="4" borderId="23" xfId="56" applyNumberFormat="1" applyFont="1" applyFill="1" applyBorder="1" applyAlignment="1" applyProtection="1">
      <alignment horizontal="center" vertical="center"/>
      <protection locked="0"/>
    </xf>
    <xf numFmtId="0" fontId="72" fillId="4" borderId="23" xfId="56" applyFont="1" applyFill="1" applyBorder="1" applyAlignment="1" applyProtection="1">
      <alignment horizontal="center" vertical="center"/>
      <protection locked="0"/>
    </xf>
    <xf numFmtId="3" fontId="36" fillId="7" borderId="18" xfId="57" applyNumberFormat="1" applyFont="1" applyFill="1" applyBorder="1" applyAlignment="1">
      <alignment horizontal="center" vertical="center" wrapText="1"/>
      <protection/>
    </xf>
    <xf numFmtId="0" fontId="106" fillId="7" borderId="16" xfId="56" applyFont="1" applyFill="1" applyBorder="1" applyAlignment="1" applyProtection="1">
      <alignment horizontal="center" vertical="center" wrapText="1"/>
      <protection/>
    </xf>
    <xf numFmtId="0" fontId="106" fillId="7" borderId="37" xfId="56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41" fillId="21" borderId="23" xfId="61" applyFont="1" applyFill="1" applyBorder="1" applyAlignment="1" quotePrefix="1">
      <alignment horizontal="left" vertical="center"/>
      <protection/>
    </xf>
    <xf numFmtId="0" fontId="41" fillId="21" borderId="34" xfId="61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21" borderId="25" xfId="61" applyFont="1" applyFill="1" applyBorder="1" applyAlignment="1" quotePrefix="1">
      <alignment horizontal="left" vertical="center"/>
      <protection/>
    </xf>
    <xf numFmtId="0" fontId="41" fillId="21" borderId="158" xfId="61" applyFont="1" applyFill="1" applyBorder="1" applyAlignment="1" quotePrefix="1">
      <alignment horizontal="left" vertical="center"/>
      <protection/>
    </xf>
    <xf numFmtId="0" fontId="41" fillId="21" borderId="23" xfId="61" applyFont="1" applyFill="1" applyBorder="1" applyAlignment="1" quotePrefix="1">
      <alignment horizontal="left" vertical="center" wrapText="1"/>
      <protection/>
    </xf>
    <xf numFmtId="0" fontId="41" fillId="21" borderId="34" xfId="61" applyFont="1" applyFill="1" applyBorder="1" applyAlignment="1" quotePrefix="1">
      <alignment horizontal="left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21" borderId="23" xfId="61" applyFont="1" applyFill="1" applyBorder="1" applyAlignment="1">
      <alignment horizontal="left" vertical="center"/>
      <protection/>
    </xf>
    <xf numFmtId="0" fontId="41" fillId="21" borderId="34" xfId="61" applyFont="1" applyFill="1" applyBorder="1" applyAlignment="1">
      <alignment horizontal="left" vertical="center"/>
      <protection/>
    </xf>
    <xf numFmtId="0" fontId="41" fillId="21" borderId="159" xfId="61" applyFont="1" applyFill="1" applyBorder="1" applyAlignment="1" quotePrefix="1">
      <alignment horizontal="left" vertical="center"/>
      <protection/>
    </xf>
    <xf numFmtId="0" fontId="41" fillId="21" borderId="160" xfId="61" applyFont="1" applyFill="1" applyBorder="1" applyAlignment="1" quotePrefix="1">
      <alignment horizontal="left" vertical="center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3" fontId="36" fillId="7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3" fontId="36" fillId="7" borderId="30" xfId="57" applyNumberFormat="1" applyFont="1" applyFill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vertical="center" wrapText="1"/>
      <protection/>
    </xf>
    <xf numFmtId="0" fontId="51" fillId="21" borderId="34" xfId="57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horizontal="left" vertical="center"/>
      <protection/>
    </xf>
    <xf numFmtId="0" fontId="41" fillId="21" borderId="34" xfId="57" applyFont="1" applyFill="1" applyBorder="1" applyAlignment="1">
      <alignment horizontal="left" vertical="center"/>
      <protection/>
    </xf>
    <xf numFmtId="0" fontId="41" fillId="21" borderId="25" xfId="61" applyFont="1" applyFill="1" applyBorder="1" applyAlignment="1">
      <alignment vertical="center" wrapText="1"/>
      <protection/>
    </xf>
    <xf numFmtId="0" fontId="51" fillId="21" borderId="158" xfId="57" applyFont="1" applyFill="1" applyBorder="1" applyAlignment="1">
      <alignment vertical="center" wrapText="1"/>
      <protection/>
    </xf>
    <xf numFmtId="0" fontId="51" fillId="21" borderId="34" xfId="57" applyFont="1" applyFill="1" applyBorder="1" applyAlignment="1">
      <alignment horizontal="left" vertical="center" wrapText="1"/>
      <protection/>
    </xf>
    <xf numFmtId="0" fontId="41" fillId="21" borderId="23" xfId="57" applyFont="1" applyFill="1" applyBorder="1" applyAlignment="1">
      <alignment wrapText="1"/>
      <protection/>
    </xf>
    <xf numFmtId="0" fontId="51" fillId="21" borderId="34" xfId="57" applyFont="1" applyFill="1" applyBorder="1" applyAlignment="1">
      <alignment wrapText="1"/>
      <protection/>
    </xf>
    <xf numFmtId="0" fontId="41" fillId="21" borderId="27" xfId="57" applyFont="1" applyFill="1" applyBorder="1" applyAlignment="1">
      <alignment horizontal="left" vertical="center"/>
      <protection/>
    </xf>
    <xf numFmtId="0" fontId="41" fillId="21" borderId="161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horizontal="left"/>
      <protection/>
    </xf>
    <xf numFmtId="0" fontId="41" fillId="21" borderId="34" xfId="57" applyFont="1" applyFill="1" applyBorder="1" applyAlignment="1">
      <alignment horizontal="left"/>
      <protection/>
    </xf>
    <xf numFmtId="1" fontId="5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41" fillId="21" borderId="25" xfId="61" applyFont="1" applyFill="1" applyBorder="1" applyAlignment="1" quotePrefix="1">
      <alignment horizontal="left" vertical="center" wrapText="1"/>
      <protection/>
    </xf>
    <xf numFmtId="0" fontId="51" fillId="21" borderId="158" xfId="57" applyFont="1" applyFill="1" applyBorder="1" applyAlignment="1">
      <alignment horizontal="left" vertical="center" wrapText="1"/>
      <protection/>
    </xf>
    <xf numFmtId="0" fontId="30" fillId="0" borderId="11" xfId="57" applyFont="1" applyBorder="1" applyAlignment="1" quotePrefix="1">
      <alignment horizontal="center"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0" fontId="41" fillId="21" borderId="28" xfId="61" applyFont="1" applyFill="1" applyBorder="1" applyAlignment="1" quotePrefix="1">
      <alignment horizontal="left" vertical="center" wrapText="1"/>
      <protection/>
    </xf>
    <xf numFmtId="0" fontId="51" fillId="21" borderId="162" xfId="57" applyFont="1" applyFill="1" applyBorder="1" applyAlignment="1">
      <alignment horizontal="left" vertical="center" wrapText="1"/>
      <protection/>
    </xf>
    <xf numFmtId="0" fontId="41" fillId="21" borderId="28" xfId="61" applyFont="1" applyFill="1" applyBorder="1" applyAlignment="1" quotePrefix="1">
      <alignment horizontal="left" wrapText="1"/>
      <protection/>
    </xf>
    <xf numFmtId="0" fontId="51" fillId="21" borderId="162" xfId="57" applyFont="1" applyFill="1" applyBorder="1" applyAlignment="1">
      <alignment horizontal="left" wrapText="1"/>
      <protection/>
    </xf>
    <xf numFmtId="0" fontId="41" fillId="21" borderId="23" xfId="61" applyFont="1" applyFill="1" applyBorder="1" applyAlignment="1">
      <alignment horizontal="left" wrapText="1"/>
      <protection/>
    </xf>
    <xf numFmtId="0" fontId="41" fillId="21" borderId="34" xfId="61" applyFont="1" applyFill="1" applyBorder="1" applyAlignment="1">
      <alignment horizontal="left" wrapText="1"/>
      <protection/>
    </xf>
    <xf numFmtId="0" fontId="41" fillId="21" borderId="23" xfId="61" applyFont="1" applyFill="1" applyBorder="1" applyAlignment="1">
      <alignment vertical="center" wrapText="1"/>
      <protection/>
    </xf>
    <xf numFmtId="0" fontId="41" fillId="21" borderId="28" xfId="61" applyFont="1" applyFill="1" applyBorder="1" applyAlignment="1">
      <alignment vertical="center" wrapText="1"/>
      <protection/>
    </xf>
    <xf numFmtId="0" fontId="51" fillId="21" borderId="162" xfId="57" applyFont="1" applyFill="1" applyBorder="1" applyAlignment="1">
      <alignment vertical="center" wrapText="1"/>
      <protection/>
    </xf>
    <xf numFmtId="0" fontId="41" fillId="21" borderId="25" xfId="57" applyFont="1" applyFill="1" applyBorder="1" applyAlignment="1">
      <alignment vertical="center" wrapText="1"/>
      <protection/>
    </xf>
    <xf numFmtId="0" fontId="41" fillId="21" borderId="34" xfId="61" applyFont="1" applyFill="1" applyBorder="1" applyAlignment="1">
      <alignment vertical="center" wrapText="1"/>
      <protection/>
    </xf>
    <xf numFmtId="0" fontId="41" fillId="21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horizontal="left" wrapText="1"/>
      <protection/>
    </xf>
    <xf numFmtId="0" fontId="41" fillId="21" borderId="34" xfId="57" applyFont="1" applyFill="1" applyBorder="1" applyAlignment="1">
      <alignment horizontal="left" wrapText="1"/>
      <protection/>
    </xf>
    <xf numFmtId="0" fontId="54" fillId="21" borderId="153" xfId="57" applyFont="1" applyFill="1" applyBorder="1" applyAlignment="1" applyProtection="1">
      <alignment vertical="center" wrapText="1"/>
      <protection/>
    </xf>
    <xf numFmtId="0" fontId="56" fillId="21" borderId="152" xfId="57" applyFont="1" applyFill="1" applyBorder="1" applyAlignment="1" applyProtection="1">
      <alignment vertical="center" wrapText="1"/>
      <protection/>
    </xf>
    <xf numFmtId="0" fontId="54" fillId="21" borderId="153" xfId="57" applyFont="1" applyFill="1" applyBorder="1" applyAlignment="1" applyProtection="1">
      <alignment horizontal="left" wrapText="1"/>
      <protection/>
    </xf>
    <xf numFmtId="0" fontId="54" fillId="21" borderId="152" xfId="57" applyFont="1" applyFill="1" applyBorder="1" applyAlignment="1" applyProtection="1">
      <alignment horizontal="left" wrapText="1"/>
      <protection/>
    </xf>
    <xf numFmtId="0" fontId="41" fillId="21" borderId="23" xfId="61" applyFont="1" applyFill="1" applyBorder="1" applyAlignment="1">
      <alignment horizontal="left" vertical="center" wrapText="1"/>
      <protection/>
    </xf>
    <xf numFmtId="0" fontId="41" fillId="21" borderId="34" xfId="61" applyFont="1" applyFill="1" applyBorder="1" applyAlignment="1">
      <alignment horizontal="left" vertical="center" wrapText="1"/>
      <protection/>
    </xf>
    <xf numFmtId="0" fontId="54" fillId="21" borderId="163" xfId="57" applyFont="1" applyFill="1" applyBorder="1" applyAlignment="1" applyProtection="1">
      <alignment vertical="center" wrapText="1"/>
      <protection/>
    </xf>
    <xf numFmtId="0" fontId="56" fillId="21" borderId="164" xfId="57" applyFont="1" applyFill="1" applyBorder="1" applyAlignment="1" applyProtection="1">
      <alignment vertical="center" wrapText="1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54" fillId="21" borderId="153" xfId="61" applyFont="1" applyFill="1" applyBorder="1" applyAlignment="1" applyProtection="1">
      <alignment horizontal="left" vertical="center" wrapText="1"/>
      <protection/>
    </xf>
    <xf numFmtId="0" fontId="56" fillId="21" borderId="152" xfId="57" applyFont="1" applyFill="1" applyBorder="1" applyAlignment="1" applyProtection="1">
      <alignment horizontal="left" vertical="center" wrapText="1"/>
      <protection/>
    </xf>
    <xf numFmtId="0" fontId="54" fillId="21" borderId="165" xfId="61" applyFont="1" applyFill="1" applyBorder="1" applyAlignment="1" applyProtection="1">
      <alignment horizontal="left" vertical="center"/>
      <protection/>
    </xf>
    <xf numFmtId="0" fontId="54" fillId="21" borderId="160" xfId="61" applyFont="1" applyFill="1" applyBorder="1" applyAlignment="1" applyProtection="1" quotePrefix="1">
      <alignment horizontal="left" vertical="center"/>
      <protection/>
    </xf>
    <xf numFmtId="0" fontId="54" fillId="21" borderId="153" xfId="57" applyFont="1" applyFill="1" applyBorder="1" applyAlignment="1" applyProtection="1">
      <alignment horizontal="left" vertical="center"/>
      <protection/>
    </xf>
    <xf numFmtId="0" fontId="54" fillId="21" borderId="152" xfId="57" applyFont="1" applyFill="1" applyBorder="1" applyAlignment="1" applyProtection="1">
      <alignment horizontal="left" vertical="center"/>
      <protection/>
    </xf>
    <xf numFmtId="0" fontId="54" fillId="21" borderId="0" xfId="61" applyFont="1" applyFill="1" applyBorder="1" applyAlignment="1" applyProtection="1">
      <alignment horizontal="left" vertical="center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41" fillId="21" borderId="28" xfId="61" applyFont="1" applyFill="1" applyBorder="1" applyAlignment="1">
      <alignment horizontal="left" vertical="center" wrapText="1"/>
      <protection/>
    </xf>
    <xf numFmtId="0" fontId="124" fillId="4" borderId="34" xfId="52" applyFill="1" applyBorder="1" applyAlignment="1" applyProtection="1">
      <alignment horizontal="center" vertical="center"/>
      <protection locked="0"/>
    </xf>
    <xf numFmtId="0" fontId="38" fillId="4" borderId="60" xfId="56" applyFont="1" applyFill="1" applyBorder="1" applyAlignment="1" applyProtection="1">
      <alignment horizontal="center" vertical="center"/>
      <protection locked="0"/>
    </xf>
    <xf numFmtId="0" fontId="38" fillId="4" borderId="61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6" applyFont="1" applyFill="1" applyBorder="1" applyAlignment="1" applyProtection="1">
      <alignment horizontal="center" vertical="center" wrapText="1"/>
      <protection locked="0"/>
    </xf>
    <xf numFmtId="0" fontId="96" fillId="4" borderId="60" xfId="56" applyFont="1" applyFill="1" applyBorder="1" applyAlignment="1" applyProtection="1">
      <alignment horizontal="center" vertical="center" wrapText="1"/>
      <protection locked="0"/>
    </xf>
    <xf numFmtId="0" fontId="96" fillId="4" borderId="61" xfId="56" applyFont="1" applyFill="1" applyBorder="1" applyAlignment="1" applyProtection="1">
      <alignment horizontal="center" vertical="center" wrapText="1"/>
      <protection locked="0"/>
    </xf>
    <xf numFmtId="0" fontId="72" fillId="4" borderId="34" xfId="56" applyFont="1" applyFill="1" applyBorder="1" applyAlignment="1" applyProtection="1">
      <alignment vertical="center" wrapText="1"/>
      <protection/>
    </xf>
    <xf numFmtId="0" fontId="72" fillId="4" borderId="60" xfId="56" applyFont="1" applyFill="1" applyBorder="1" applyAlignment="1" applyProtection="1">
      <alignment vertical="center" wrapText="1"/>
      <protection/>
    </xf>
    <xf numFmtId="0" fontId="72" fillId="4" borderId="61" xfId="56" applyFont="1" applyFill="1" applyBorder="1" applyAlignment="1" applyProtection="1">
      <alignment vertical="center" wrapText="1"/>
      <protection/>
    </xf>
    <xf numFmtId="0" fontId="72" fillId="4" borderId="79" xfId="61" applyFont="1" applyFill="1" applyBorder="1" applyAlignment="1" applyProtection="1" quotePrefix="1">
      <alignment horizontal="left" vertical="center"/>
      <protection/>
    </xf>
    <xf numFmtId="0" fontId="72" fillId="4" borderId="166" xfId="61" applyFont="1" applyFill="1" applyBorder="1" applyAlignment="1" applyProtection="1" quotePrefix="1">
      <alignment horizontal="lef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  <xf numFmtId="0" fontId="90" fillId="4" borderId="60" xfId="61" applyFont="1" applyFill="1" applyBorder="1" applyAlignment="1" applyProtection="1">
      <alignment vertical="center" wrapText="1"/>
      <protection/>
    </xf>
    <xf numFmtId="0" fontId="179" fillId="4" borderId="60" xfId="56" applyFont="1" applyFill="1" applyBorder="1" applyAlignment="1" applyProtection="1">
      <alignment vertical="center" wrapText="1"/>
      <protection/>
    </xf>
    <xf numFmtId="0" fontId="90" fillId="4" borderId="60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90" fillId="4" borderId="60" xfId="56" applyFont="1" applyFill="1" applyBorder="1" applyAlignment="1" applyProtection="1">
      <alignment horizontal="left"/>
      <protection/>
    </xf>
    <xf numFmtId="0" fontId="90" fillId="4" borderId="60" xfId="61" applyFont="1" applyFill="1" applyBorder="1" applyAlignment="1" applyProtection="1">
      <alignment horizontal="left" vertical="center"/>
      <protection/>
    </xf>
    <xf numFmtId="0" fontId="90" fillId="4" borderId="45" xfId="56" applyFont="1" applyFill="1" applyBorder="1" applyAlignment="1" applyProtection="1">
      <alignment horizontal="left" vertical="center"/>
      <protection/>
    </xf>
    <xf numFmtId="191" fontId="66" fillId="4" borderId="34" xfId="60" applyNumberFormat="1" applyFont="1" applyFill="1" applyBorder="1" applyAlignment="1" applyProtection="1">
      <alignment horizontal="center" vertical="center"/>
      <protection locked="0"/>
    </xf>
    <xf numFmtId="191" fontId="66" fillId="4" borderId="61" xfId="60" applyNumberFormat="1" applyFont="1" applyFill="1" applyBorder="1" applyAlignment="1" applyProtection="1">
      <alignment horizontal="center" vertical="center"/>
      <protection locked="0"/>
    </xf>
    <xf numFmtId="0" fontId="90" fillId="4" borderId="34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wrapText="1"/>
      <protection/>
    </xf>
    <xf numFmtId="0" fontId="179" fillId="4" borderId="60" xfId="56" applyFont="1" applyFill="1" applyBorder="1" applyAlignment="1" applyProtection="1">
      <alignment wrapText="1"/>
      <protection/>
    </xf>
    <xf numFmtId="0" fontId="88" fillId="5" borderId="60" xfId="61" applyFont="1" applyFill="1" applyBorder="1" applyAlignment="1" quotePrefix="1">
      <alignment horizontal="left" vertical="center" wrapText="1"/>
      <protection/>
    </xf>
    <xf numFmtId="0" fontId="178" fillId="5" borderId="60" xfId="56" applyFont="1" applyFill="1" applyBorder="1" applyAlignment="1">
      <alignment horizontal="left" vertical="center" wrapText="1"/>
      <protection/>
    </xf>
    <xf numFmtId="0" fontId="90" fillId="4" borderId="60" xfId="61" applyFont="1" applyFill="1" applyBorder="1" applyAlignment="1" applyProtection="1" quotePrefix="1">
      <alignment horizontal="left" vertical="center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96" fillId="4" borderId="34" xfId="56" applyFont="1" applyFill="1" applyBorder="1" applyAlignment="1" applyProtection="1">
      <alignment horizontal="center" vertical="center" wrapText="1"/>
      <protection/>
    </xf>
    <xf numFmtId="0" fontId="96" fillId="4" borderId="60" xfId="56" applyFont="1" applyFill="1" applyBorder="1" applyAlignment="1" applyProtection="1">
      <alignment horizontal="center" vertical="center" wrapText="1"/>
      <protection/>
    </xf>
    <xf numFmtId="0" fontId="96" fillId="4" borderId="61" xfId="56" applyFont="1" applyFill="1" applyBorder="1" applyAlignment="1" applyProtection="1">
      <alignment horizontal="center" vertical="center" wrapText="1"/>
      <protection/>
    </xf>
    <xf numFmtId="0" fontId="90" fillId="4" borderId="60" xfId="61" applyFont="1" applyFill="1" applyBorder="1" applyAlignment="1" applyProtection="1" quotePrefix="1">
      <alignment horizontal="left" vertical="center" wrapText="1"/>
      <protection/>
    </xf>
    <xf numFmtId="0" fontId="179" fillId="4" borderId="60" xfId="56" applyFont="1" applyFill="1" applyBorder="1" applyAlignment="1" applyProtection="1">
      <alignment horizontal="left" vertical="center" wrapText="1"/>
      <protection/>
    </xf>
    <xf numFmtId="176" fontId="5" fillId="16" borderId="0" xfId="56" applyNumberFormat="1" applyFont="1" applyFill="1" applyBorder="1" applyAlignment="1" applyProtection="1">
      <alignment horizontal="left" wrapText="1"/>
      <protection/>
    </xf>
    <xf numFmtId="0" fontId="88" fillId="5" borderId="60" xfId="61" applyFont="1" applyFill="1" applyBorder="1" applyAlignment="1" applyProtection="1" quotePrefix="1">
      <alignment horizontal="left" vertical="center" wrapText="1"/>
      <protection/>
    </xf>
    <xf numFmtId="0" fontId="178" fillId="5" borderId="60" xfId="56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00" fillId="4" borderId="60" xfId="56" applyFont="1" applyFill="1" applyBorder="1" applyAlignment="1">
      <alignment vertical="center" wrapText="1"/>
      <protection/>
    </xf>
    <xf numFmtId="0" fontId="176" fillId="4" borderId="60" xfId="56" applyFont="1" applyFill="1" applyBorder="1" applyAlignment="1">
      <alignment vertical="center" wrapText="1"/>
      <protection/>
    </xf>
    <xf numFmtId="0" fontId="100" fillId="4" borderId="60" xfId="61" applyFont="1" applyFill="1" applyBorder="1" applyAlignment="1" quotePrefix="1">
      <alignment horizontal="left" vertical="center" wrapText="1"/>
      <protection/>
    </xf>
    <xf numFmtId="0" fontId="176" fillId="4" borderId="60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vertical="center" wrapText="1"/>
      <protection/>
    </xf>
    <xf numFmtId="0" fontId="177" fillId="4" borderId="60" xfId="56" applyFont="1" applyFill="1" applyBorder="1" applyAlignment="1">
      <alignment vertical="center" wrapText="1"/>
      <protection/>
    </xf>
    <xf numFmtId="0" fontId="100" fillId="4" borderId="60" xfId="61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 quotePrefix="1">
      <alignment horizontal="left" vertical="center"/>
      <protection/>
    </xf>
    <xf numFmtId="0" fontId="177" fillId="4" borderId="60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horizontal="left" vertical="center"/>
      <protection/>
    </xf>
    <xf numFmtId="0" fontId="100" fillId="4" borderId="79" xfId="61" applyFont="1" applyFill="1" applyBorder="1" applyAlignment="1">
      <alignment vertical="center" wrapText="1"/>
      <protection/>
    </xf>
    <xf numFmtId="0" fontId="100" fillId="4" borderId="45" xfId="61" applyFont="1" applyFill="1" applyBorder="1" applyAlignment="1">
      <alignment horizontal="left" vertical="center"/>
      <protection/>
    </xf>
    <xf numFmtId="3" fontId="149" fillId="4" borderId="34" xfId="56" applyNumberFormat="1" applyFont="1" applyFill="1" applyBorder="1" applyAlignment="1" applyProtection="1">
      <alignment horizontal="center" vertical="center"/>
      <protection locked="0"/>
    </xf>
    <xf numFmtId="3" fontId="149" fillId="4" borderId="60" xfId="56" applyNumberFormat="1" applyFont="1" applyFill="1" applyBorder="1" applyAlignment="1" applyProtection="1">
      <alignment horizontal="center" vertical="center"/>
      <protection locked="0"/>
    </xf>
    <xf numFmtId="3" fontId="149" fillId="4" borderId="61" xfId="56" applyNumberFormat="1" applyFont="1" applyFill="1" applyBorder="1" applyAlignment="1" applyProtection="1">
      <alignment horizontal="center" vertical="center"/>
      <protection locked="0"/>
    </xf>
    <xf numFmtId="0" fontId="100" fillId="4" borderId="60" xfId="56" applyFont="1" applyFill="1" applyBorder="1" applyAlignment="1">
      <alignment horizontal="left" vertical="center"/>
      <protection/>
    </xf>
    <xf numFmtId="0" fontId="100" fillId="4" borderId="60" xfId="56" applyFont="1" applyFill="1" applyBorder="1" applyAlignment="1">
      <alignment horizontal="left" vertical="center" wrapText="1"/>
      <protection/>
    </xf>
    <xf numFmtId="0" fontId="100" fillId="4" borderId="45" xfId="56" applyFont="1" applyFill="1" applyBorder="1" applyAlignment="1">
      <alignment horizontal="left" vertical="center" wrapText="1"/>
      <protection/>
    </xf>
    <xf numFmtId="3" fontId="175" fillId="4" borderId="34" xfId="56" applyNumberFormat="1" applyFont="1" applyFill="1" applyBorder="1" applyAlignment="1" applyProtection="1">
      <alignment horizontal="center" vertical="center"/>
      <protection locked="0"/>
    </xf>
    <xf numFmtId="3" fontId="175" fillId="4" borderId="60" xfId="56" applyNumberFormat="1" applyFont="1" applyFill="1" applyBorder="1" applyAlignment="1" applyProtection="1">
      <alignment horizontal="center" vertical="center"/>
      <protection locked="0"/>
    </xf>
    <xf numFmtId="3" fontId="175" fillId="4" borderId="61" xfId="56" applyNumberFormat="1" applyFont="1" applyFill="1" applyBorder="1" applyAlignment="1" applyProtection="1">
      <alignment horizontal="center" vertical="center"/>
      <protection locked="0"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11" fillId="16" borderId="167" xfId="56" applyFont="1" applyFill="1" applyBorder="1" applyAlignment="1" applyProtection="1">
      <alignment horizontal="center"/>
      <protection/>
    </xf>
    <xf numFmtId="0" fontId="11" fillId="16" borderId="79" xfId="56" applyFont="1" applyFill="1" applyBorder="1" applyAlignment="1" applyProtection="1">
      <alignment horizontal="center"/>
      <protection/>
    </xf>
    <xf numFmtId="0" fontId="72" fillId="4" borderId="34" xfId="56" applyFont="1" applyFill="1" applyBorder="1" applyAlignment="1" applyProtection="1">
      <alignment horizontal="center" vertical="center" wrapText="1"/>
      <protection/>
    </xf>
    <xf numFmtId="0" fontId="72" fillId="4" borderId="60" xfId="56" applyFont="1" applyFill="1" applyBorder="1" applyAlignment="1" applyProtection="1">
      <alignment horizontal="center" vertical="center" wrapText="1"/>
      <protection/>
    </xf>
    <xf numFmtId="0" fontId="72" fillId="4" borderId="61" xfId="56" applyFont="1" applyFill="1" applyBorder="1" applyAlignment="1" applyProtection="1">
      <alignment horizontal="center" vertical="center" wrapText="1"/>
      <protection/>
    </xf>
    <xf numFmtId="0" fontId="8" fillId="4" borderId="34" xfId="56" applyFont="1" applyFill="1" applyBorder="1" applyAlignment="1" applyProtection="1">
      <alignment horizontal="left" vertical="center"/>
      <protection/>
    </xf>
    <xf numFmtId="0" fontId="8" fillId="4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B9" sqref="B9"/>
    </sheetView>
  </sheetViews>
  <sheetFormatPr defaultColWidth="9.00390625" defaultRowHeight="12.75"/>
  <cols>
    <col min="1" max="1" width="3.875" style="901" hidden="1" customWidth="1"/>
    <col min="2" max="2" width="81.75390625" style="475" customWidth="1"/>
    <col min="3" max="3" width="3.25390625" style="475" hidden="1" customWidth="1"/>
    <col min="4" max="4" width="4.125" style="475" hidden="1" customWidth="1"/>
    <col min="5" max="6" width="19.125" style="474" customWidth="1"/>
    <col min="7" max="10" width="19.00390625" style="474" customWidth="1"/>
    <col min="11" max="13" width="23.125" style="474" hidden="1" customWidth="1"/>
    <col min="14" max="14" width="5.75390625" style="475" customWidth="1"/>
    <col min="15" max="15" width="53.875" style="901" customWidth="1"/>
    <col min="16" max="16" width="13.75390625" style="475" hidden="1" customWidth="1"/>
    <col min="17" max="17" width="5.75390625" style="475" customWidth="1"/>
    <col min="18" max="18" width="14.375" style="1109" customWidth="1"/>
    <col min="19" max="19" width="13.375" style="1109" customWidth="1"/>
    <col min="20" max="21" width="11.125" style="1109" customWidth="1"/>
    <col min="22" max="22" width="16.25390625" style="1109" hidden="1" customWidth="1"/>
    <col min="23" max="23" width="15.00390625" style="1109" hidden="1" customWidth="1"/>
    <col min="24" max="24" width="15.00390625" style="1110" customWidth="1"/>
    <col min="25" max="25" width="15.75390625" style="1109" hidden="1" customWidth="1"/>
    <col min="26" max="26" width="15.25390625" style="1109" hidden="1" customWidth="1"/>
    <col min="27" max="16384" width="9.125" style="1109" customWidth="1"/>
  </cols>
  <sheetData>
    <row r="1" spans="2:17" ht="18.75" hidden="1">
      <c r="B1" s="992"/>
      <c r="C1" s="992"/>
      <c r="D1" s="992"/>
      <c r="E1" s="881"/>
      <c r="F1" s="987"/>
      <c r="G1" s="987"/>
      <c r="H1" s="987"/>
      <c r="I1" s="881"/>
      <c r="J1" s="881"/>
      <c r="N1" s="901"/>
      <c r="O1" s="992"/>
      <c r="Q1" s="901"/>
    </row>
    <row r="2" spans="2:17" ht="15.75" hidden="1">
      <c r="B2" s="992"/>
      <c r="C2" s="992"/>
      <c r="D2" s="992"/>
      <c r="E2" s="881"/>
      <c r="F2" s="988"/>
      <c r="G2" s="988"/>
      <c r="H2" s="988"/>
      <c r="I2" s="881"/>
      <c r="J2" s="881"/>
      <c r="N2" s="901"/>
      <c r="O2" s="992"/>
      <c r="Q2" s="901"/>
    </row>
    <row r="3" spans="2:17" ht="21.75" customHeight="1" hidden="1">
      <c r="B3" s="992"/>
      <c r="C3" s="992"/>
      <c r="D3" s="992"/>
      <c r="E3" s="881"/>
      <c r="F3" s="988"/>
      <c r="G3" s="988"/>
      <c r="H3" s="988"/>
      <c r="I3" s="881"/>
      <c r="J3" s="881"/>
      <c r="N3" s="901"/>
      <c r="Q3" s="901"/>
    </row>
    <row r="4" spans="2:17" ht="15.75" hidden="1">
      <c r="B4" s="992"/>
      <c r="C4" s="992"/>
      <c r="D4" s="992"/>
      <c r="E4" s="881"/>
      <c r="F4" s="988"/>
      <c r="G4" s="988"/>
      <c r="H4" s="988"/>
      <c r="I4" s="881"/>
      <c r="J4" s="881"/>
      <c r="N4" s="901"/>
      <c r="O4" s="981"/>
      <c r="Q4" s="901"/>
    </row>
    <row r="5" spans="2:17" ht="18" customHeight="1" hidden="1">
      <c r="B5" s="992"/>
      <c r="C5" s="992"/>
      <c r="D5" s="992"/>
      <c r="E5" s="881"/>
      <c r="F5" s="988"/>
      <c r="G5" s="988"/>
      <c r="H5" s="988"/>
      <c r="I5" s="881"/>
      <c r="J5" s="881"/>
      <c r="N5" s="901"/>
      <c r="O5" s="984"/>
      <c r="Q5" s="901"/>
    </row>
    <row r="6" spans="2:17" ht="20.25">
      <c r="B6" s="992"/>
      <c r="C6" s="992"/>
      <c r="D6" s="992"/>
      <c r="E6" s="881"/>
      <c r="F6" s="988"/>
      <c r="G6" s="988"/>
      <c r="H6" s="988"/>
      <c r="I6" s="881"/>
      <c r="J6" s="881"/>
      <c r="N6" s="901"/>
      <c r="O6" s="990"/>
      <c r="Q6" s="901"/>
    </row>
    <row r="7" spans="2:17" ht="9" customHeight="1" hidden="1">
      <c r="B7" s="990"/>
      <c r="C7" s="990"/>
      <c r="D7" s="990"/>
      <c r="E7" s="881"/>
      <c r="F7" s="881"/>
      <c r="G7" s="881"/>
      <c r="H7" s="881"/>
      <c r="I7" s="881"/>
      <c r="J7" s="881"/>
      <c r="N7" s="901"/>
      <c r="P7" s="901"/>
      <c r="Q7" s="901"/>
    </row>
    <row r="8" spans="2:17" ht="22.5" customHeight="1" thickBot="1">
      <c r="B8" s="1572" t="s">
        <v>108</v>
      </c>
      <c r="C8" s="1129"/>
      <c r="D8" s="1129"/>
      <c r="E8" s="1130"/>
      <c r="F8" s="1130"/>
      <c r="G8" s="1130"/>
      <c r="H8" s="1130"/>
      <c r="I8" s="1130"/>
      <c r="J8" s="1131"/>
      <c r="K8" s="476"/>
      <c r="L8" s="476"/>
      <c r="M8" s="476"/>
      <c r="N8" s="901"/>
      <c r="P8" s="901"/>
      <c r="Q8" s="901"/>
    </row>
    <row r="9" spans="2:17" ht="12" customHeight="1" thickTop="1">
      <c r="B9" s="990"/>
      <c r="C9" s="990"/>
      <c r="D9" s="990"/>
      <c r="E9" s="989"/>
      <c r="F9" s="989"/>
      <c r="G9" s="989"/>
      <c r="H9" s="989"/>
      <c r="I9" s="989"/>
      <c r="J9" s="989"/>
      <c r="K9" s="477"/>
      <c r="L9" s="477"/>
      <c r="M9" s="477"/>
      <c r="N9" s="901"/>
      <c r="P9" s="901"/>
      <c r="Q9" s="901"/>
    </row>
    <row r="10" spans="2:17" ht="18.75">
      <c r="B10" s="991"/>
      <c r="C10" s="991"/>
      <c r="D10" s="991"/>
      <c r="E10" s="881"/>
      <c r="F10" s="1214" t="s">
        <v>1917</v>
      </c>
      <c r="G10" s="1214" t="s">
        <v>1051</v>
      </c>
      <c r="H10" s="1214"/>
      <c r="I10" s="881"/>
      <c r="J10" s="881"/>
      <c r="N10" s="901"/>
      <c r="O10" s="991"/>
      <c r="Q10" s="901"/>
    </row>
    <row r="11" spans="2:21" ht="23.25" customHeight="1">
      <c r="B11" s="1128" t="str">
        <f>+OTCHET!B9</f>
        <v>НАЦИОНАЛЕН ОСИГУРИТЕЛЕН ИНСТИТУТ</v>
      </c>
      <c r="C11" s="1004"/>
      <c r="D11" s="991"/>
      <c r="E11" s="881"/>
      <c r="F11" s="1132">
        <f>OTCHET!E9</f>
        <v>42005</v>
      </c>
      <c r="G11" s="1218">
        <f>OTCHET!F9</f>
        <v>42185</v>
      </c>
      <c r="I11" s="881"/>
      <c r="J11" s="881"/>
      <c r="K11" s="478"/>
      <c r="L11" s="478"/>
      <c r="N11" s="901"/>
      <c r="O11" s="1004"/>
      <c r="Q11" s="901"/>
      <c r="R11" s="1111"/>
      <c r="S11" s="1111"/>
      <c r="T11" s="1111"/>
      <c r="U11" s="1111"/>
    </row>
    <row r="12" spans="2:21" ht="23.25" customHeight="1">
      <c r="B12" s="1219" t="s">
        <v>1928</v>
      </c>
      <c r="C12" s="982"/>
      <c r="D12" s="991"/>
      <c r="E12" s="881"/>
      <c r="F12" s="983"/>
      <c r="G12" s="881"/>
      <c r="H12" s="984"/>
      <c r="I12" s="881"/>
      <c r="J12" s="881"/>
      <c r="N12" s="901"/>
      <c r="O12" s="982"/>
      <c r="Q12" s="901"/>
      <c r="R12" s="1111"/>
      <c r="S12" s="1111"/>
      <c r="T12" s="1111"/>
      <c r="U12" s="1111"/>
    </row>
    <row r="13" spans="2:21" ht="23.25" customHeight="1">
      <c r="B13" s="1127" t="str">
        <f>+OTCHET!B12</f>
        <v>Национален осигурителен институт - Учителски пенсионен фонд</v>
      </c>
      <c r="C13" s="982"/>
      <c r="D13" s="982"/>
      <c r="E13" s="1175" t="str">
        <f>+OTCHET!E12</f>
        <v>код по ЕБК:</v>
      </c>
      <c r="F13" s="1344" t="str">
        <f>+OTCHET!F12</f>
        <v>5591</v>
      </c>
      <c r="G13" s="881"/>
      <c r="H13" s="984"/>
      <c r="I13" s="881"/>
      <c r="J13" s="881"/>
      <c r="N13" s="901"/>
      <c r="O13" s="982"/>
      <c r="Q13" s="901"/>
      <c r="R13" s="1111"/>
      <c r="S13" s="1111"/>
      <c r="T13" s="1111"/>
      <c r="U13" s="1111"/>
    </row>
    <row r="14" spans="2:21" ht="23.25" customHeight="1">
      <c r="B14" s="1224" t="s">
        <v>1927</v>
      </c>
      <c r="C14" s="984"/>
      <c r="D14" s="984"/>
      <c r="E14" s="984"/>
      <c r="F14" s="984"/>
      <c r="G14" s="984"/>
      <c r="H14" s="984"/>
      <c r="I14" s="881"/>
      <c r="J14" s="881"/>
      <c r="N14" s="901"/>
      <c r="O14" s="984"/>
      <c r="Q14" s="901"/>
      <c r="R14" s="1111"/>
      <c r="S14" s="1111"/>
      <c r="T14" s="1111"/>
      <c r="U14" s="1111"/>
    </row>
    <row r="15" spans="2:26" ht="21.75" customHeight="1" thickBot="1">
      <c r="B15" s="1573" t="s">
        <v>106</v>
      </c>
      <c r="C15" s="875"/>
      <c r="D15" s="875"/>
      <c r="E15" s="1347">
        <f>OTCHET!E15</f>
        <v>0</v>
      </c>
      <c r="F15" s="1570" t="str">
        <f>OTCHET!F15</f>
        <v>БЮДЖЕТ</v>
      </c>
      <c r="G15" s="984"/>
      <c r="H15" s="899"/>
      <c r="I15" s="899"/>
      <c r="J15" s="1407"/>
      <c r="K15" s="481"/>
      <c r="L15" s="481"/>
      <c r="M15" s="482"/>
      <c r="N15" s="899"/>
      <c r="O15" s="875"/>
      <c r="P15" s="480"/>
      <c r="Q15" s="901"/>
      <c r="R15" s="1111"/>
      <c r="S15" s="1111"/>
      <c r="T15" s="1111"/>
      <c r="U15" s="1111"/>
      <c r="V15" s="1111"/>
      <c r="W15" s="1111"/>
      <c r="Y15" s="1111"/>
      <c r="Z15" s="1111"/>
    </row>
    <row r="16" spans="1:26" ht="16.5" thickBot="1">
      <c r="A16" s="1117"/>
      <c r="B16" s="985"/>
      <c r="C16" s="985"/>
      <c r="D16" s="985"/>
      <c r="E16" s="986"/>
      <c r="F16" s="986"/>
      <c r="G16" s="986"/>
      <c r="H16" s="986"/>
      <c r="I16" s="986"/>
      <c r="J16" s="1099" t="s">
        <v>1918</v>
      </c>
      <c r="K16" s="883"/>
      <c r="L16" s="883"/>
      <c r="M16" s="882"/>
      <c r="N16" s="1408"/>
      <c r="O16" s="1409"/>
      <c r="P16" s="1005"/>
      <c r="Q16" s="901"/>
      <c r="R16" s="1111"/>
      <c r="S16" s="1111"/>
      <c r="T16" s="1111"/>
      <c r="U16" s="1111"/>
      <c r="V16" s="1111"/>
      <c r="W16" s="1111"/>
      <c r="Y16" s="1111"/>
      <c r="Z16" s="1111"/>
    </row>
    <row r="17" spans="1:26" ht="22.5" customHeight="1">
      <c r="A17" s="1117"/>
      <c r="B17" s="876"/>
      <c r="C17" s="877" t="s">
        <v>1105</v>
      </c>
      <c r="D17" s="877"/>
      <c r="E17" s="1619" t="s">
        <v>1909</v>
      </c>
      <c r="F17" s="1621" t="s">
        <v>1914</v>
      </c>
      <c r="G17" s="1410" t="s">
        <v>1916</v>
      </c>
      <c r="H17" s="1411"/>
      <c r="I17" s="1412"/>
      <c r="J17" s="1413"/>
      <c r="K17" s="484"/>
      <c r="L17" s="484"/>
      <c r="M17" s="484"/>
      <c r="N17" s="993"/>
      <c r="O17" s="1414" t="s">
        <v>1921</v>
      </c>
      <c r="P17" s="483"/>
      <c r="Q17" s="901"/>
      <c r="R17" s="1111"/>
      <c r="S17" s="1111"/>
      <c r="T17" s="1111"/>
      <c r="U17" s="1111"/>
      <c r="V17" s="1111"/>
      <c r="W17" s="1111"/>
      <c r="X17" s="1111"/>
      <c r="Y17" s="1111"/>
      <c r="Z17" s="1111"/>
    </row>
    <row r="18" spans="1:26" ht="47.25" customHeight="1">
      <c r="A18" s="1117"/>
      <c r="B18" s="1100" t="s">
        <v>1919</v>
      </c>
      <c r="C18" s="878"/>
      <c r="D18" s="878"/>
      <c r="E18" s="1620"/>
      <c r="F18" s="1622"/>
      <c r="G18" s="1415" t="s">
        <v>1816</v>
      </c>
      <c r="H18" s="1416" t="s">
        <v>529</v>
      </c>
      <c r="I18" s="1416" t="s">
        <v>1805</v>
      </c>
      <c r="J18" s="1417" t="s">
        <v>1806</v>
      </c>
      <c r="K18" s="485" t="s">
        <v>1048</v>
      </c>
      <c r="L18" s="485" t="s">
        <v>1048</v>
      </c>
      <c r="M18" s="485"/>
      <c r="N18" s="994"/>
      <c r="O18" s="1418"/>
      <c r="P18" s="483"/>
      <c r="Q18" s="1005"/>
      <c r="R18" s="1111"/>
      <c r="S18" s="1111"/>
      <c r="T18" s="1111"/>
      <c r="U18" s="1111"/>
      <c r="V18" s="1111"/>
      <c r="W18" s="1111"/>
      <c r="X18" s="1111"/>
      <c r="Y18" s="1111"/>
      <c r="Z18" s="1111"/>
    </row>
    <row r="19" spans="1:26" ht="15.75" hidden="1">
      <c r="A19" s="1117"/>
      <c r="B19" s="879"/>
      <c r="C19" s="879"/>
      <c r="D19" s="879"/>
      <c r="E19" s="1101"/>
      <c r="F19" s="1101"/>
      <c r="G19" s="1102"/>
      <c r="H19" s="1103"/>
      <c r="I19" s="1103"/>
      <c r="J19" s="1104"/>
      <c r="K19" s="486"/>
      <c r="L19" s="486"/>
      <c r="M19" s="486"/>
      <c r="N19" s="994"/>
      <c r="O19" s="1134"/>
      <c r="P19" s="483"/>
      <c r="Q19" s="1005"/>
      <c r="R19" s="1111"/>
      <c r="S19" s="1111"/>
      <c r="T19" s="1111"/>
      <c r="U19" s="1111"/>
      <c r="V19" s="1111"/>
      <c r="W19" s="1111"/>
      <c r="X19" s="1111"/>
      <c r="Y19" s="1111"/>
      <c r="Z19" s="1111"/>
    </row>
    <row r="20" spans="1:26" ht="16.5" thickBot="1">
      <c r="A20" s="1117"/>
      <c r="B20" s="1571" t="s">
        <v>105</v>
      </c>
      <c r="C20" s="1105"/>
      <c r="D20" s="1105"/>
      <c r="E20" s="1198" t="s">
        <v>455</v>
      </c>
      <c r="F20" s="1198" t="s">
        <v>456</v>
      </c>
      <c r="G20" s="1199" t="s">
        <v>543</v>
      </c>
      <c r="H20" s="1200" t="s">
        <v>544</v>
      </c>
      <c r="I20" s="1200" t="s">
        <v>515</v>
      </c>
      <c r="J20" s="1201" t="s">
        <v>1779</v>
      </c>
      <c r="K20" s="487" t="s">
        <v>1050</v>
      </c>
      <c r="L20" s="487" t="s">
        <v>1052</v>
      </c>
      <c r="M20" s="487" t="s">
        <v>1052</v>
      </c>
      <c r="N20" s="995"/>
      <c r="O20" s="1135"/>
      <c r="P20" s="480"/>
      <c r="Q20" s="1005"/>
      <c r="R20" s="1111"/>
      <c r="S20" s="1111"/>
      <c r="T20" s="1111"/>
      <c r="U20" s="1111"/>
      <c r="V20" s="1111"/>
      <c r="W20" s="1111"/>
      <c r="X20" s="1111"/>
      <c r="Y20" s="1111"/>
      <c r="Z20" s="1111"/>
    </row>
    <row r="21" spans="1:26" ht="15.75">
      <c r="A21" s="1117"/>
      <c r="B21" s="880"/>
      <c r="C21" s="880"/>
      <c r="D21" s="880"/>
      <c r="E21" s="884"/>
      <c r="F21" s="884"/>
      <c r="G21" s="1009"/>
      <c r="H21" s="1010"/>
      <c r="I21" s="1010"/>
      <c r="J21" s="1011"/>
      <c r="K21" s="488"/>
      <c r="L21" s="488"/>
      <c r="M21" s="488"/>
      <c r="N21" s="996"/>
      <c r="O21" s="1136"/>
      <c r="P21" s="479"/>
      <c r="Q21" s="1005"/>
      <c r="R21" s="1111"/>
      <c r="S21" s="1111"/>
      <c r="T21" s="1111"/>
      <c r="U21" s="1111"/>
      <c r="V21" s="1111"/>
      <c r="W21" s="1111"/>
      <c r="X21" s="1111"/>
      <c r="Y21" s="1111"/>
      <c r="Z21" s="1111"/>
    </row>
    <row r="22" spans="1:26" ht="19.5" thickBot="1">
      <c r="A22" s="1117">
        <v>10</v>
      </c>
      <c r="B22" s="912" t="s">
        <v>1079</v>
      </c>
      <c r="C22" s="913" t="s">
        <v>457</v>
      </c>
      <c r="D22" s="914"/>
      <c r="E22" s="915">
        <f aca="true" t="shared" si="0" ref="E22:J22">+E23+E25+E36+E37</f>
        <v>52538100</v>
      </c>
      <c r="F22" s="915">
        <f t="shared" si="0"/>
        <v>25176894</v>
      </c>
      <c r="G22" s="1012">
        <f t="shared" si="0"/>
        <v>22136358</v>
      </c>
      <c r="H22" s="1013">
        <f t="shared" si="0"/>
        <v>0</v>
      </c>
      <c r="I22" s="1013">
        <f t="shared" si="0"/>
        <v>0</v>
      </c>
      <c r="J22" s="1014">
        <f t="shared" si="0"/>
        <v>3040536</v>
      </c>
      <c r="K22" s="489">
        <f>+K23+K25+K35+K36+K37</f>
        <v>0</v>
      </c>
      <c r="L22" s="489">
        <f>+L23+L25+L35+L36+L37</f>
        <v>0</v>
      </c>
      <c r="M22" s="489">
        <f>+M23+M25+M35+M36</f>
        <v>0</v>
      </c>
      <c r="N22" s="997"/>
      <c r="O22" s="1137" t="s">
        <v>457</v>
      </c>
      <c r="P22" s="490"/>
      <c r="Q22" s="1005"/>
      <c r="R22" s="1111"/>
      <c r="S22" s="1111"/>
      <c r="T22" s="1111"/>
      <c r="U22" s="1111"/>
      <c r="V22" s="1111"/>
      <c r="W22" s="1111"/>
      <c r="X22" s="1111"/>
      <c r="Y22" s="1111"/>
      <c r="Z22" s="1111"/>
    </row>
    <row r="23" spans="1:26" ht="16.5" thickTop="1">
      <c r="A23" s="1117">
        <v>15</v>
      </c>
      <c r="B23" s="910" t="s">
        <v>1078</v>
      </c>
      <c r="C23" s="910" t="s">
        <v>56</v>
      </c>
      <c r="D23" s="910"/>
      <c r="E23" s="922">
        <f>OTCHET!E22+OTCHET!E28+OTCHET!E33+OTCHET!E39+OTCHET!E44+OTCHET!E49+OTCHET!E55+OTCHET!E58+OTCHET!E61+OTCHET!E62+OTCHET!E69+OTCHET!E70+OTCHET!E71</f>
        <v>39632000</v>
      </c>
      <c r="F23" s="922">
        <f aca="true" t="shared" si="1" ref="F23:F86">+G23+H23+I23+J23</f>
        <v>17411220</v>
      </c>
      <c r="G23" s="1015">
        <f>OTCHET!G22+OTCHET!G28+OTCHET!G33+OTCHET!G39+OTCHET!G44+OTCHET!G49+OTCHET!G55+OTCHET!G58+OTCHET!G61+OTCHET!G62+OTCHET!G69+OTCHET!G70+OTCHET!G71</f>
        <v>14370684</v>
      </c>
      <c r="H23" s="1016">
        <f>OTCHET!H22+OTCHET!H28+OTCHET!H33+OTCHET!H39+OTCHET!H44+OTCHET!H49+OTCHET!H55+OTCHET!H58+OTCHET!H61+OTCHET!H62+OTCHET!H69+OTCHET!H70+OTCHET!H71</f>
        <v>0</v>
      </c>
      <c r="I23" s="1016">
        <f>OTCHET!I22+OTCHET!I28+OTCHET!I33+OTCHET!I39+OTCHET!I44+OTCHET!I49+OTCHET!I55+OTCHET!I58+OTCHET!I61+OTCHET!I62+OTCHET!I69+OTCHET!I70+OTCHET!I71</f>
        <v>0</v>
      </c>
      <c r="J23" s="1017">
        <f>OTCHET!J22+OTCHET!J28+OTCHET!J33+OTCHET!J39+OTCHET!J44+OTCHET!J49+OTCHET!J55+OTCHET!J58+OTCHET!J61+OTCHET!J62+OTCHET!J69+OTCHET!J70+OTCHET!J71</f>
        <v>3040536</v>
      </c>
      <c r="K23" s="491"/>
      <c r="L23" s="491"/>
      <c r="M23" s="491"/>
      <c r="N23" s="998"/>
      <c r="O23" s="1138" t="s">
        <v>56</v>
      </c>
      <c r="P23" s="492"/>
      <c r="Q23" s="1005"/>
      <c r="R23" s="1111"/>
      <c r="S23" s="1111"/>
      <c r="T23" s="1111"/>
      <c r="U23" s="1111"/>
      <c r="V23" s="1111"/>
      <c r="W23" s="1111"/>
      <c r="X23" s="1111"/>
      <c r="Y23" s="1111"/>
      <c r="Z23" s="1111"/>
    </row>
    <row r="24" spans="1:26" ht="16.5" customHeight="1" hidden="1" thickBot="1">
      <c r="A24" s="1117"/>
      <c r="B24" s="932" t="s">
        <v>34</v>
      </c>
      <c r="C24" s="932" t="s">
        <v>30</v>
      </c>
      <c r="D24" s="932"/>
      <c r="E24" s="925"/>
      <c r="F24" s="925">
        <f t="shared" si="1"/>
        <v>0</v>
      </c>
      <c r="G24" s="1018"/>
      <c r="H24" s="1019"/>
      <c r="I24" s="1019"/>
      <c r="J24" s="1020"/>
      <c r="K24" s="493"/>
      <c r="L24" s="493"/>
      <c r="M24" s="493"/>
      <c r="N24" s="998"/>
      <c r="O24" s="1139" t="s">
        <v>30</v>
      </c>
      <c r="P24" s="492"/>
      <c r="Q24" s="1005"/>
      <c r="R24" s="1111"/>
      <c r="S24" s="1111"/>
      <c r="T24" s="1111"/>
      <c r="U24" s="1111"/>
      <c r="V24" s="1111"/>
      <c r="W24" s="1111"/>
      <c r="X24" s="1111"/>
      <c r="Y24" s="1111"/>
      <c r="Z24" s="1111"/>
    </row>
    <row r="25" spans="1:26" ht="16.5" thickBot="1">
      <c r="A25" s="1117">
        <v>20</v>
      </c>
      <c r="B25" s="871" t="s">
        <v>1797</v>
      </c>
      <c r="C25" s="871" t="s">
        <v>1058</v>
      </c>
      <c r="D25" s="871"/>
      <c r="E25" s="929">
        <f>+E26+E30+E31+E32+E33</f>
        <v>12906100</v>
      </c>
      <c r="F25" s="929">
        <f>+F26+F30+F31+F32+F33</f>
        <v>7765674</v>
      </c>
      <c r="G25" s="1021">
        <f aca="true" t="shared" si="2" ref="G25:M25">+G26+G30+G31+G32+G33</f>
        <v>7765674</v>
      </c>
      <c r="H25" s="1022">
        <f>+H26+H30+H31+H32+H33</f>
        <v>0</v>
      </c>
      <c r="I25" s="1022">
        <f>+I26+I30+I31+I32+I33</f>
        <v>0</v>
      </c>
      <c r="J25" s="1023">
        <f>+J26+J30+J31+J32+J33</f>
        <v>0</v>
      </c>
      <c r="K25" s="489">
        <f t="shared" si="2"/>
        <v>0</v>
      </c>
      <c r="L25" s="489">
        <f t="shared" si="2"/>
        <v>0</v>
      </c>
      <c r="M25" s="489">
        <f t="shared" si="2"/>
        <v>0</v>
      </c>
      <c r="N25" s="998"/>
      <c r="O25" s="1140" t="s">
        <v>1058</v>
      </c>
      <c r="P25" s="492"/>
      <c r="Q25" s="1005"/>
      <c r="R25" s="1111"/>
      <c r="S25" s="1111"/>
      <c r="T25" s="1111"/>
      <c r="U25" s="1111"/>
      <c r="V25" s="1111"/>
      <c r="W25" s="1111"/>
      <c r="X25" s="1111"/>
      <c r="Y25" s="1111"/>
      <c r="Z25" s="1111"/>
    </row>
    <row r="26" spans="1:26" ht="15.75">
      <c r="A26" s="1117">
        <v>25</v>
      </c>
      <c r="B26" s="873" t="s">
        <v>1080</v>
      </c>
      <c r="C26" s="873" t="s">
        <v>1059</v>
      </c>
      <c r="D26" s="873"/>
      <c r="E26" s="928">
        <f>OTCHET!E72</f>
        <v>12901800</v>
      </c>
      <c r="F26" s="928">
        <f t="shared" si="1"/>
        <v>7762078</v>
      </c>
      <c r="G26" s="1024">
        <f>OTCHET!G72</f>
        <v>7762078</v>
      </c>
      <c r="H26" s="1025">
        <f>OTCHET!H72</f>
        <v>0</v>
      </c>
      <c r="I26" s="1025">
        <f>OTCHET!I72</f>
        <v>0</v>
      </c>
      <c r="J26" s="1026">
        <f>OTCHET!J72</f>
        <v>0</v>
      </c>
      <c r="K26" s="493"/>
      <c r="L26" s="493"/>
      <c r="M26" s="493"/>
      <c r="N26" s="998"/>
      <c r="O26" s="1141" t="s">
        <v>1059</v>
      </c>
      <c r="P26" s="492"/>
      <c r="Q26" s="1005"/>
      <c r="R26" s="1111"/>
      <c r="S26" s="1111"/>
      <c r="T26" s="1111"/>
      <c r="U26" s="1111"/>
      <c r="V26" s="1111"/>
      <c r="W26" s="1111"/>
      <c r="X26" s="1111"/>
      <c r="Y26" s="1111"/>
      <c r="Z26" s="1111"/>
    </row>
    <row r="27" spans="1:26" ht="15.75">
      <c r="A27" s="1117">
        <v>26</v>
      </c>
      <c r="B27" s="916" t="s">
        <v>1911</v>
      </c>
      <c r="C27" s="917" t="s">
        <v>35</v>
      </c>
      <c r="D27" s="916"/>
      <c r="E27" s="976">
        <f>OTCHET!E73</f>
        <v>0</v>
      </c>
      <c r="F27" s="976">
        <f t="shared" si="1"/>
        <v>0</v>
      </c>
      <c r="G27" s="1027">
        <f>OTCHET!G73</f>
        <v>0</v>
      </c>
      <c r="H27" s="1028">
        <f>OTCHET!H73</f>
        <v>0</v>
      </c>
      <c r="I27" s="1028">
        <f>OTCHET!I73</f>
        <v>0</v>
      </c>
      <c r="J27" s="1029">
        <f>OTCHET!J73</f>
        <v>0</v>
      </c>
      <c r="K27" s="495"/>
      <c r="L27" s="495"/>
      <c r="M27" s="495"/>
      <c r="N27" s="998"/>
      <c r="O27" s="1106" t="s">
        <v>35</v>
      </c>
      <c r="P27" s="492"/>
      <c r="Q27" s="1005"/>
      <c r="R27" s="1111"/>
      <c r="S27" s="1111"/>
      <c r="T27" s="1111"/>
      <c r="U27" s="1111"/>
      <c r="V27" s="1111"/>
      <c r="W27" s="1111"/>
      <c r="X27" s="1111"/>
      <c r="Y27" s="1111"/>
      <c r="Z27" s="1111"/>
    </row>
    <row r="28" spans="1:26" ht="15.75">
      <c r="A28" s="1117">
        <v>30</v>
      </c>
      <c r="B28" s="918" t="s">
        <v>31</v>
      </c>
      <c r="C28" s="919" t="s">
        <v>36</v>
      </c>
      <c r="D28" s="918"/>
      <c r="E28" s="977">
        <f>OTCHET!E75</f>
        <v>0</v>
      </c>
      <c r="F28" s="977">
        <f t="shared" si="1"/>
        <v>0</v>
      </c>
      <c r="G28" s="1030">
        <f>OTCHET!G75</f>
        <v>0</v>
      </c>
      <c r="H28" s="1031">
        <f>OTCHET!H75</f>
        <v>0</v>
      </c>
      <c r="I28" s="1031">
        <f>OTCHET!I75</f>
        <v>0</v>
      </c>
      <c r="J28" s="1032">
        <f>OTCHET!J75</f>
        <v>0</v>
      </c>
      <c r="K28" s="494"/>
      <c r="L28" s="494"/>
      <c r="M28" s="494"/>
      <c r="N28" s="998"/>
      <c r="O28" s="1107" t="s">
        <v>36</v>
      </c>
      <c r="P28" s="492"/>
      <c r="Q28" s="1005"/>
      <c r="R28" s="1111"/>
      <c r="S28" s="1111"/>
      <c r="T28" s="1111"/>
      <c r="U28" s="1111"/>
      <c r="V28" s="1111"/>
      <c r="W28" s="1111"/>
      <c r="X28" s="1111"/>
      <c r="Y28" s="1111"/>
      <c r="Z28" s="1111"/>
    </row>
    <row r="29" spans="1:26" ht="15.75">
      <c r="A29" s="1117">
        <v>35</v>
      </c>
      <c r="B29" s="920" t="s">
        <v>1081</v>
      </c>
      <c r="C29" s="921" t="s">
        <v>37</v>
      </c>
      <c r="D29" s="920"/>
      <c r="E29" s="978">
        <f>+OTCHET!E76+OTCHET!E77</f>
        <v>0</v>
      </c>
      <c r="F29" s="978">
        <f t="shared" si="1"/>
        <v>0</v>
      </c>
      <c r="G29" s="1033">
        <f>+OTCHET!G76+OTCHET!G77</f>
        <v>0</v>
      </c>
      <c r="H29" s="1034">
        <f>+OTCHET!H76+OTCHET!H77</f>
        <v>0</v>
      </c>
      <c r="I29" s="1034">
        <f>+OTCHET!I76+OTCHET!I77</f>
        <v>0</v>
      </c>
      <c r="J29" s="1035">
        <f>+OTCHET!J76+OTCHET!J77</f>
        <v>0</v>
      </c>
      <c r="K29" s="494"/>
      <c r="L29" s="494"/>
      <c r="M29" s="494"/>
      <c r="N29" s="998"/>
      <c r="O29" s="1108" t="s">
        <v>37</v>
      </c>
      <c r="P29" s="492"/>
      <c r="Q29" s="1005"/>
      <c r="R29" s="1111"/>
      <c r="S29" s="1111"/>
      <c r="T29" s="1111"/>
      <c r="U29" s="1111"/>
      <c r="V29" s="1111"/>
      <c r="W29" s="1111"/>
      <c r="X29" s="1111"/>
      <c r="Y29" s="1111"/>
      <c r="Z29" s="1111"/>
    </row>
    <row r="30" spans="1:26" ht="15.75">
      <c r="A30" s="1117">
        <v>40</v>
      </c>
      <c r="B30" s="906" t="s">
        <v>1082</v>
      </c>
      <c r="C30" s="906" t="s">
        <v>38</v>
      </c>
      <c r="D30" s="906"/>
      <c r="E30" s="924">
        <f>OTCHET!E87+OTCHET!E90+OTCHET!E91</f>
        <v>0</v>
      </c>
      <c r="F30" s="924">
        <f t="shared" si="1"/>
        <v>0</v>
      </c>
      <c r="G30" s="1036">
        <f>OTCHET!G87+OTCHET!G90+OTCHET!G91</f>
        <v>0</v>
      </c>
      <c r="H30" s="1037">
        <f>OTCHET!H87+OTCHET!H90+OTCHET!H91</f>
        <v>0</v>
      </c>
      <c r="I30" s="1037">
        <f>OTCHET!I87+OTCHET!I90+OTCHET!I91</f>
        <v>0</v>
      </c>
      <c r="J30" s="1038">
        <f>OTCHET!J87+OTCHET!J90+OTCHET!J91</f>
        <v>0</v>
      </c>
      <c r="K30" s="494"/>
      <c r="L30" s="494"/>
      <c r="M30" s="494"/>
      <c r="N30" s="998"/>
      <c r="O30" s="1142" t="s">
        <v>38</v>
      </c>
      <c r="P30" s="492"/>
      <c r="Q30" s="1005"/>
      <c r="R30" s="1111"/>
      <c r="S30" s="1111"/>
      <c r="T30" s="1111"/>
      <c r="U30" s="1111"/>
      <c r="V30" s="1111"/>
      <c r="W30" s="1111"/>
      <c r="X30" s="1111"/>
      <c r="Y30" s="1111"/>
      <c r="Z30" s="1111"/>
    </row>
    <row r="31" spans="1:26" ht="15.75">
      <c r="A31" s="1117">
        <v>45</v>
      </c>
      <c r="B31" s="907" t="s">
        <v>11</v>
      </c>
      <c r="C31" s="907" t="s">
        <v>1060</v>
      </c>
      <c r="D31" s="907"/>
      <c r="E31" s="923">
        <f>OTCHET!E105</f>
        <v>3800</v>
      </c>
      <c r="F31" s="923">
        <f t="shared" si="1"/>
        <v>3596</v>
      </c>
      <c r="G31" s="1039">
        <f>OTCHET!G105</f>
        <v>3596</v>
      </c>
      <c r="H31" s="1040">
        <f>OTCHET!H105</f>
        <v>0</v>
      </c>
      <c r="I31" s="1040">
        <f>OTCHET!I105</f>
        <v>0</v>
      </c>
      <c r="J31" s="1041">
        <f>OTCHET!J105</f>
        <v>0</v>
      </c>
      <c r="K31" s="494"/>
      <c r="L31" s="494"/>
      <c r="M31" s="494"/>
      <c r="N31" s="998"/>
      <c r="O31" s="1143" t="s">
        <v>1060</v>
      </c>
      <c r="P31" s="492"/>
      <c r="Q31" s="1005"/>
      <c r="R31" s="1111"/>
      <c r="S31" s="1111"/>
      <c r="T31" s="1111"/>
      <c r="U31" s="1111"/>
      <c r="V31" s="1111"/>
      <c r="W31" s="1111"/>
      <c r="X31" s="1111"/>
      <c r="Y31" s="1111"/>
      <c r="Z31" s="1111"/>
    </row>
    <row r="32" spans="1:26" ht="15.75">
      <c r="A32" s="1117">
        <v>50</v>
      </c>
      <c r="B32" s="907" t="s">
        <v>12</v>
      </c>
      <c r="C32" s="907" t="s">
        <v>179</v>
      </c>
      <c r="D32" s="907"/>
      <c r="E32" s="923">
        <f>OTCHET!E109+OTCHET!E116+OTCHET!E132+OTCHET!E133</f>
        <v>500</v>
      </c>
      <c r="F32" s="923">
        <f t="shared" si="1"/>
        <v>0</v>
      </c>
      <c r="G32" s="1039">
        <f>OTCHET!G109+OTCHET!G116+OTCHET!G132+OTCHET!G133</f>
        <v>0</v>
      </c>
      <c r="H32" s="1040">
        <f>OTCHET!H109+OTCHET!H116+OTCHET!H132+OTCHET!H133</f>
        <v>0</v>
      </c>
      <c r="I32" s="1040">
        <f>OTCHET!I109+OTCHET!I116+OTCHET!I132+OTCHET!I133</f>
        <v>0</v>
      </c>
      <c r="J32" s="1041">
        <f>OTCHET!J109+OTCHET!J116+OTCHET!J132+OTCHET!J133</f>
        <v>0</v>
      </c>
      <c r="K32" s="496"/>
      <c r="L32" s="496"/>
      <c r="M32" s="496"/>
      <c r="N32" s="998"/>
      <c r="O32" s="1143" t="s">
        <v>179</v>
      </c>
      <c r="P32" s="492"/>
      <c r="Q32" s="1005"/>
      <c r="R32" s="1111"/>
      <c r="S32" s="1111"/>
      <c r="T32" s="1111"/>
      <c r="U32" s="1111"/>
      <c r="V32" s="1111"/>
      <c r="W32" s="1111"/>
      <c r="X32" s="1111"/>
      <c r="Y32" s="1111"/>
      <c r="Z32" s="1111"/>
    </row>
    <row r="33" spans="1:26" ht="16.5" thickBot="1">
      <c r="A33" s="1117">
        <v>51</v>
      </c>
      <c r="B33" s="908" t="s">
        <v>1108</v>
      </c>
      <c r="C33" s="909" t="s">
        <v>68</v>
      </c>
      <c r="D33" s="908"/>
      <c r="E33" s="925">
        <f>OTCHET!E120</f>
        <v>0</v>
      </c>
      <c r="F33" s="925">
        <f t="shared" si="1"/>
        <v>0</v>
      </c>
      <c r="G33" s="1018">
        <f>OTCHET!G120</f>
        <v>0</v>
      </c>
      <c r="H33" s="1019">
        <f>OTCHET!H120</f>
        <v>0</v>
      </c>
      <c r="I33" s="1019">
        <f>OTCHET!I120</f>
        <v>0</v>
      </c>
      <c r="J33" s="1020">
        <f>OTCHET!J120</f>
        <v>0</v>
      </c>
      <c r="K33" s="496"/>
      <c r="L33" s="496"/>
      <c r="M33" s="496"/>
      <c r="N33" s="998"/>
      <c r="O33" s="1139" t="s">
        <v>68</v>
      </c>
      <c r="P33" s="492"/>
      <c r="Q33" s="1005"/>
      <c r="R33" s="1111"/>
      <c r="S33" s="1111"/>
      <c r="T33" s="1111"/>
      <c r="U33" s="1111"/>
      <c r="V33" s="1111"/>
      <c r="W33" s="1111"/>
      <c r="X33" s="1111"/>
      <c r="Y33" s="1111"/>
      <c r="Z33" s="1111"/>
    </row>
    <row r="34" spans="1:26" ht="16.5" customHeight="1" hidden="1" thickBot="1">
      <c r="A34" s="1117">
        <v>52</v>
      </c>
      <c r="B34" s="870"/>
      <c r="C34" s="872"/>
      <c r="D34" s="872"/>
      <c r="E34" s="926"/>
      <c r="F34" s="926">
        <f t="shared" si="1"/>
        <v>0</v>
      </c>
      <c r="G34" s="1042"/>
      <c r="H34" s="1043"/>
      <c r="I34" s="1043"/>
      <c r="J34" s="1044"/>
      <c r="K34" s="496"/>
      <c r="L34" s="496"/>
      <c r="M34" s="496"/>
      <c r="N34" s="998"/>
      <c r="O34" s="1144"/>
      <c r="P34" s="492"/>
      <c r="Q34" s="1005"/>
      <c r="R34" s="1111"/>
      <c r="S34" s="1111"/>
      <c r="T34" s="1111"/>
      <c r="U34" s="1111"/>
      <c r="V34" s="1111"/>
      <c r="W34" s="1111"/>
      <c r="X34" s="1111"/>
      <c r="Y34" s="1111"/>
      <c r="Z34" s="1111"/>
    </row>
    <row r="35" spans="1:26" ht="16.5" customHeight="1" hidden="1" thickBot="1">
      <c r="A35" s="1117"/>
      <c r="B35" s="874"/>
      <c r="C35" s="874"/>
      <c r="D35" s="874"/>
      <c r="E35" s="927"/>
      <c r="F35" s="927">
        <f t="shared" si="1"/>
        <v>0</v>
      </c>
      <c r="G35" s="1045"/>
      <c r="H35" s="1046"/>
      <c r="I35" s="1046"/>
      <c r="J35" s="1047"/>
      <c r="K35" s="497"/>
      <c r="L35" s="497"/>
      <c r="M35" s="497"/>
      <c r="N35" s="998"/>
      <c r="O35" s="1145"/>
      <c r="P35" s="492"/>
      <c r="Q35" s="1005"/>
      <c r="R35" s="1111"/>
      <c r="S35" s="1111"/>
      <c r="T35" s="1111"/>
      <c r="U35" s="1111"/>
      <c r="V35" s="1111"/>
      <c r="W35" s="1111"/>
      <c r="X35" s="1111"/>
      <c r="Y35" s="1111"/>
      <c r="Z35" s="1111"/>
    </row>
    <row r="36" spans="1:26" ht="16.5" thickBot="1">
      <c r="A36" s="1117">
        <v>60</v>
      </c>
      <c r="B36" s="902" t="s">
        <v>24</v>
      </c>
      <c r="C36" s="902" t="s">
        <v>1061</v>
      </c>
      <c r="D36" s="902"/>
      <c r="E36" s="903">
        <f>+OTCHET!E134</f>
        <v>0</v>
      </c>
      <c r="F36" s="903">
        <f t="shared" si="1"/>
        <v>0</v>
      </c>
      <c r="G36" s="1048">
        <f>+OTCHET!G134</f>
        <v>0</v>
      </c>
      <c r="H36" s="1049">
        <f>+OTCHET!H134</f>
        <v>0</v>
      </c>
      <c r="I36" s="1049">
        <f>+OTCHET!I134</f>
        <v>0</v>
      </c>
      <c r="J36" s="1050">
        <f>+OTCHET!J134</f>
        <v>0</v>
      </c>
      <c r="K36" s="498"/>
      <c r="L36" s="498"/>
      <c r="M36" s="498"/>
      <c r="N36" s="999"/>
      <c r="O36" s="1146" t="s">
        <v>1061</v>
      </c>
      <c r="P36" s="492"/>
      <c r="Q36" s="1005"/>
      <c r="R36" s="1111"/>
      <c r="S36" s="1111"/>
      <c r="T36" s="1111"/>
      <c r="U36" s="1111"/>
      <c r="V36" s="1111"/>
      <c r="W36" s="1111"/>
      <c r="X36" s="1111"/>
      <c r="Y36" s="1111"/>
      <c r="Z36" s="1111"/>
    </row>
    <row r="37" spans="1:26" ht="15.75">
      <c r="A37" s="1117">
        <v>65</v>
      </c>
      <c r="B37" s="904" t="s">
        <v>1499</v>
      </c>
      <c r="C37" s="904" t="s">
        <v>458</v>
      </c>
      <c r="D37" s="904"/>
      <c r="E37" s="905">
        <f>OTCHET!E137+OTCHET!E146+OTCHET!E155</f>
        <v>0</v>
      </c>
      <c r="F37" s="905">
        <f t="shared" si="1"/>
        <v>0</v>
      </c>
      <c r="G37" s="1051">
        <f>OTCHET!G137+OTCHET!G146+OTCHET!G155</f>
        <v>0</v>
      </c>
      <c r="H37" s="1052">
        <f>OTCHET!H137+OTCHET!H146+OTCHET!H155</f>
        <v>0</v>
      </c>
      <c r="I37" s="1052">
        <f>OTCHET!I137+OTCHET!I146+OTCHET!I155</f>
        <v>0</v>
      </c>
      <c r="J37" s="1053">
        <f>OTCHET!J137+OTCHET!J146+OTCHET!J155</f>
        <v>0</v>
      </c>
      <c r="K37" s="499"/>
      <c r="L37" s="499"/>
      <c r="M37" s="499"/>
      <c r="N37" s="999"/>
      <c r="O37" s="1147" t="s">
        <v>458</v>
      </c>
      <c r="P37" s="492"/>
      <c r="Q37" s="1003"/>
      <c r="R37" s="1111"/>
      <c r="S37" s="1111"/>
      <c r="T37" s="1111"/>
      <c r="U37" s="1111"/>
      <c r="V37" s="1111"/>
      <c r="W37" s="1111"/>
      <c r="X37" s="1111"/>
      <c r="Y37" s="1111"/>
      <c r="Z37" s="1111"/>
    </row>
    <row r="38" spans="1:26" ht="19.5" thickBot="1">
      <c r="A38" s="901">
        <v>70</v>
      </c>
      <c r="B38" s="936" t="s">
        <v>1088</v>
      </c>
      <c r="C38" s="937" t="s">
        <v>1065</v>
      </c>
      <c r="D38" s="914"/>
      <c r="E38" s="915">
        <f aca="true" t="shared" si="3" ref="E38:J38">SUM(E39:E53)-E44-E46-E51-E52</f>
        <v>22129600</v>
      </c>
      <c r="F38" s="915">
        <f t="shared" si="3"/>
        <v>11527029</v>
      </c>
      <c r="G38" s="1012">
        <f t="shared" si="3"/>
        <v>11527029</v>
      </c>
      <c r="H38" s="1013">
        <f t="shared" si="3"/>
        <v>0</v>
      </c>
      <c r="I38" s="1013">
        <f t="shared" si="3"/>
        <v>0</v>
      </c>
      <c r="J38" s="1014">
        <f t="shared" si="3"/>
        <v>0</v>
      </c>
      <c r="K38" s="500">
        <f>SUM(K39:K52)-K44-K46-K51</f>
        <v>0</v>
      </c>
      <c r="L38" s="500">
        <f>SUM(L39:L52)-L44-L46-L51</f>
        <v>0</v>
      </c>
      <c r="M38" s="500">
        <f>SUM(M39:M51)-M44-M50</f>
        <v>0</v>
      </c>
      <c r="N38" s="998"/>
      <c r="O38" s="1137" t="s">
        <v>1065</v>
      </c>
      <c r="P38" s="501"/>
      <c r="Q38" s="1006"/>
      <c r="R38" s="1112"/>
      <c r="S38" s="1112"/>
      <c r="T38" s="1112"/>
      <c r="U38" s="1112"/>
      <c r="V38" s="1112"/>
      <c r="W38" s="1112"/>
      <c r="X38" s="1113"/>
      <c r="Y38" s="1112"/>
      <c r="Z38" s="1112"/>
    </row>
    <row r="39" spans="1:26" ht="16.5" thickTop="1">
      <c r="A39" s="901">
        <v>75</v>
      </c>
      <c r="B39" s="930" t="s">
        <v>1100</v>
      </c>
      <c r="C39" s="910" t="s">
        <v>1062</v>
      </c>
      <c r="D39" s="930"/>
      <c r="E39" s="922">
        <f>OTCHET!E182</f>
        <v>0</v>
      </c>
      <c r="F39" s="922">
        <f t="shared" si="1"/>
        <v>0</v>
      </c>
      <c r="G39" s="1015">
        <f>OTCHET!G182</f>
        <v>0</v>
      </c>
      <c r="H39" s="1016">
        <f>OTCHET!H182</f>
        <v>0</v>
      </c>
      <c r="I39" s="1016">
        <f>OTCHET!I182</f>
        <v>0</v>
      </c>
      <c r="J39" s="1017">
        <f>OTCHET!J182</f>
        <v>0</v>
      </c>
      <c r="K39" s="493"/>
      <c r="L39" s="493"/>
      <c r="M39" s="493"/>
      <c r="N39" s="1000"/>
      <c r="O39" s="1138" t="s">
        <v>1062</v>
      </c>
      <c r="P39" s="501"/>
      <c r="Q39" s="1006"/>
      <c r="R39" s="1112"/>
      <c r="S39" s="1112"/>
      <c r="T39" s="1112"/>
      <c r="U39" s="1112"/>
      <c r="V39" s="1112"/>
      <c r="W39" s="1112"/>
      <c r="X39" s="1113"/>
      <c r="Y39" s="1112"/>
      <c r="Z39" s="1112"/>
    </row>
    <row r="40" spans="1:26" ht="15.75">
      <c r="A40" s="901">
        <v>80</v>
      </c>
      <c r="B40" s="931" t="s">
        <v>1089</v>
      </c>
      <c r="C40" s="911" t="s">
        <v>1063</v>
      </c>
      <c r="D40" s="931"/>
      <c r="E40" s="923">
        <f>OTCHET!E185</f>
        <v>0</v>
      </c>
      <c r="F40" s="923">
        <f t="shared" si="1"/>
        <v>0</v>
      </c>
      <c r="G40" s="1039">
        <f>OTCHET!G185</f>
        <v>0</v>
      </c>
      <c r="H40" s="1040">
        <f>OTCHET!H185</f>
        <v>0</v>
      </c>
      <c r="I40" s="1040">
        <f>OTCHET!I185</f>
        <v>0</v>
      </c>
      <c r="J40" s="1041">
        <f>OTCHET!J185</f>
        <v>0</v>
      </c>
      <c r="K40" s="494"/>
      <c r="L40" s="494"/>
      <c r="M40" s="494"/>
      <c r="N40" s="1000"/>
      <c r="O40" s="1143" t="s">
        <v>1063</v>
      </c>
      <c r="P40" s="501"/>
      <c r="Q40" s="1006"/>
      <c r="R40" s="1112"/>
      <c r="S40" s="1112"/>
      <c r="T40" s="1112"/>
      <c r="U40" s="1112"/>
      <c r="V40" s="1112"/>
      <c r="W40" s="1112"/>
      <c r="X40" s="1113"/>
      <c r="Y40" s="1112"/>
      <c r="Z40" s="1112"/>
    </row>
    <row r="41" spans="1:26" ht="15.75">
      <c r="A41" s="901">
        <v>85</v>
      </c>
      <c r="B41" s="931" t="s">
        <v>32</v>
      </c>
      <c r="C41" s="911" t="s">
        <v>1109</v>
      </c>
      <c r="D41" s="931"/>
      <c r="E41" s="923">
        <f>+OTCHET!E191+OTCHET!E197</f>
        <v>0</v>
      </c>
      <c r="F41" s="923">
        <f t="shared" si="1"/>
        <v>0</v>
      </c>
      <c r="G41" s="1039">
        <f>+OTCHET!G191+OTCHET!G197</f>
        <v>0</v>
      </c>
      <c r="H41" s="1040">
        <f>+OTCHET!H191+OTCHET!H197</f>
        <v>0</v>
      </c>
      <c r="I41" s="1040">
        <f>+OTCHET!I191+OTCHET!I197</f>
        <v>0</v>
      </c>
      <c r="J41" s="1041">
        <f>+OTCHET!J191+OTCHET!J197</f>
        <v>0</v>
      </c>
      <c r="K41" s="494"/>
      <c r="L41" s="494"/>
      <c r="M41" s="494"/>
      <c r="N41" s="1000"/>
      <c r="O41" s="1143" t="s">
        <v>1109</v>
      </c>
      <c r="P41" s="501"/>
      <c r="Q41" s="1006"/>
      <c r="R41" s="1112"/>
      <c r="S41" s="1112"/>
      <c r="T41" s="1112"/>
      <c r="U41" s="1112"/>
      <c r="V41" s="1112"/>
      <c r="W41" s="1112"/>
      <c r="X41" s="1113"/>
      <c r="Y41" s="1112"/>
      <c r="Z41" s="1112"/>
    </row>
    <row r="42" spans="1:26" ht="15.75">
      <c r="A42" s="901">
        <v>90</v>
      </c>
      <c r="B42" s="931" t="s">
        <v>1776</v>
      </c>
      <c r="C42" s="911" t="s">
        <v>1795</v>
      </c>
      <c r="D42" s="931"/>
      <c r="E42" s="923">
        <f>+OTCHET!E198+OTCHET!E216+OTCHET!E263</f>
        <v>79200</v>
      </c>
      <c r="F42" s="923">
        <f t="shared" si="1"/>
        <v>30912</v>
      </c>
      <c r="G42" s="1039">
        <f>+OTCHET!G198+OTCHET!G216+OTCHET!G263</f>
        <v>30912</v>
      </c>
      <c r="H42" s="1040">
        <f>+OTCHET!H198+OTCHET!H216+OTCHET!H263</f>
        <v>0</v>
      </c>
      <c r="I42" s="1040">
        <f>+OTCHET!I198+OTCHET!I216+OTCHET!I263</f>
        <v>0</v>
      </c>
      <c r="J42" s="1041">
        <f>+OTCHET!J198+OTCHET!J216+OTCHET!J263</f>
        <v>0</v>
      </c>
      <c r="K42" s="494"/>
      <c r="L42" s="494"/>
      <c r="M42" s="494"/>
      <c r="N42" s="1000"/>
      <c r="O42" s="1143" t="s">
        <v>1795</v>
      </c>
      <c r="P42" s="501"/>
      <c r="Q42" s="1006"/>
      <c r="R42" s="1112"/>
      <c r="S42" s="1112"/>
      <c r="T42" s="1112"/>
      <c r="U42" s="1112"/>
      <c r="V42" s="1112"/>
      <c r="W42" s="1112"/>
      <c r="X42" s="1113"/>
      <c r="Y42" s="1112"/>
      <c r="Z42" s="1112"/>
    </row>
    <row r="43" spans="1:26" ht="15.75">
      <c r="A43" s="901">
        <v>95</v>
      </c>
      <c r="B43" s="934" t="s">
        <v>1090</v>
      </c>
      <c r="C43" s="932" t="s">
        <v>1064</v>
      </c>
      <c r="D43" s="934"/>
      <c r="E43" s="925">
        <f>+OTCHET!E220+OTCHET!E226+OTCHET!E229+OTCHET!E230+OTCHET!E231+OTCHET!E232+OTCHET!E233</f>
        <v>0</v>
      </c>
      <c r="F43" s="925">
        <f t="shared" si="1"/>
        <v>0</v>
      </c>
      <c r="G43" s="1018">
        <f>+OTCHET!G220+OTCHET!G226+OTCHET!G229+OTCHET!G230+OTCHET!G231+OTCHET!G232+OTCHET!G233</f>
        <v>0</v>
      </c>
      <c r="H43" s="1019">
        <f>+OTCHET!H220+OTCHET!H226+OTCHET!H229+OTCHET!H230+OTCHET!H231+OTCHET!H232+OTCHET!H233</f>
        <v>0</v>
      </c>
      <c r="I43" s="1019">
        <f>+OTCHET!I220+OTCHET!I226+OTCHET!I229+OTCHET!I230+OTCHET!I231+OTCHET!I232+OTCHET!I233</f>
        <v>0</v>
      </c>
      <c r="J43" s="1020">
        <f>+OTCHET!J220+OTCHET!J226+OTCHET!J229+OTCHET!J230+OTCHET!J231+OTCHET!J232+OTCHET!J233</f>
        <v>0</v>
      </c>
      <c r="K43" s="494"/>
      <c r="L43" s="494"/>
      <c r="M43" s="494"/>
      <c r="N43" s="1000"/>
      <c r="O43" s="1139" t="s">
        <v>1064</v>
      </c>
      <c r="P43" s="501"/>
      <c r="Q43" s="1006"/>
      <c r="R43" s="1112"/>
      <c r="S43" s="1112"/>
      <c r="T43" s="1112"/>
      <c r="U43" s="1112"/>
      <c r="V43" s="1112"/>
      <c r="W43" s="1112"/>
      <c r="X43" s="1113"/>
      <c r="Y43" s="1112"/>
      <c r="Z43" s="1112"/>
    </row>
    <row r="44" spans="1:26" ht="15.75">
      <c r="A44" s="901">
        <v>100</v>
      </c>
      <c r="B44" s="941" t="s">
        <v>110</v>
      </c>
      <c r="C44" s="941" t="s">
        <v>39</v>
      </c>
      <c r="D44" s="941"/>
      <c r="E44" s="942">
        <f>+OTCHET!E229+OTCHET!E230+OTCHET!E231+OTCHET!E232+OTCHET!E235+OTCHET!E236+OTCHET!E239</f>
        <v>0</v>
      </c>
      <c r="F44" s="942">
        <f t="shared" si="1"/>
        <v>0</v>
      </c>
      <c r="G44" s="1054">
        <f>+OTCHET!G229+OTCHET!G230+OTCHET!G231+OTCHET!G232+OTCHET!G235+OTCHET!G236+OTCHET!G239</f>
        <v>0</v>
      </c>
      <c r="H44" s="1055">
        <f>+OTCHET!H229+OTCHET!H230+OTCHET!H231+OTCHET!H232+OTCHET!H235+OTCHET!H236+OTCHET!H239</f>
        <v>0</v>
      </c>
      <c r="I44" s="637">
        <f>+OTCHET!I229+OTCHET!I230+OTCHET!I231+OTCHET!I232+OTCHET!I235+OTCHET!I236+OTCHET!I239</f>
        <v>0</v>
      </c>
      <c r="J44" s="1056">
        <f>+OTCHET!J229+OTCHET!J230+OTCHET!J231+OTCHET!J232+OTCHET!J235+OTCHET!J236+OTCHET!J239</f>
        <v>0</v>
      </c>
      <c r="K44" s="494"/>
      <c r="L44" s="494"/>
      <c r="M44" s="494"/>
      <c r="N44" s="1000"/>
      <c r="O44" s="1148" t="s">
        <v>39</v>
      </c>
      <c r="P44" s="501"/>
      <c r="Q44" s="1006"/>
      <c r="R44" s="1112"/>
      <c r="S44" s="1112"/>
      <c r="T44" s="1112"/>
      <c r="U44" s="1112"/>
      <c r="V44" s="1112"/>
      <c r="W44" s="1112"/>
      <c r="X44" s="1113"/>
      <c r="Y44" s="1112"/>
      <c r="Z44" s="1112"/>
    </row>
    <row r="45" spans="1:26" ht="15.75">
      <c r="A45" s="901">
        <v>105</v>
      </c>
      <c r="B45" s="938" t="s">
        <v>1091</v>
      </c>
      <c r="C45" s="939" t="s">
        <v>1796</v>
      </c>
      <c r="D45" s="938"/>
      <c r="E45" s="940">
        <f>+OTCHET!E247+OTCHET!E248+OTCHET!E249+OTCHET!E250</f>
        <v>22050400</v>
      </c>
      <c r="F45" s="940">
        <f t="shared" si="1"/>
        <v>11496117</v>
      </c>
      <c r="G45" s="1057">
        <f>+OTCHET!G247+OTCHET!G248+OTCHET!G249+OTCHET!G250</f>
        <v>11496117</v>
      </c>
      <c r="H45" s="1058">
        <f>+OTCHET!H247+OTCHET!H248+OTCHET!H249+OTCHET!H250</f>
        <v>0</v>
      </c>
      <c r="I45" s="1058">
        <f>+OTCHET!I247+OTCHET!I248+OTCHET!I249+OTCHET!I250</f>
        <v>0</v>
      </c>
      <c r="J45" s="1059">
        <f>+OTCHET!J247+OTCHET!J248+OTCHET!J249+OTCHET!J250</f>
        <v>0</v>
      </c>
      <c r="K45" s="494"/>
      <c r="L45" s="494"/>
      <c r="M45" s="494"/>
      <c r="N45" s="1000"/>
      <c r="O45" s="1149" t="s">
        <v>1796</v>
      </c>
      <c r="P45" s="501"/>
      <c r="Q45" s="1006"/>
      <c r="R45" s="1112"/>
      <c r="S45" s="1112"/>
      <c r="T45" s="1112"/>
      <c r="U45" s="1112"/>
      <c r="V45" s="1112"/>
      <c r="W45" s="1112"/>
      <c r="X45" s="1113"/>
      <c r="Y45" s="1112"/>
      <c r="Z45" s="1112"/>
    </row>
    <row r="46" spans="1:26" ht="15.75">
      <c r="A46" s="901">
        <v>106</v>
      </c>
      <c r="B46" s="941" t="s">
        <v>270</v>
      </c>
      <c r="C46" s="941" t="s">
        <v>276</v>
      </c>
      <c r="D46" s="941"/>
      <c r="E46" s="942">
        <f>+OTCHET!E248</f>
        <v>0</v>
      </c>
      <c r="F46" s="942">
        <f t="shared" si="1"/>
        <v>0</v>
      </c>
      <c r="G46" s="1054">
        <f>+OTCHET!G248</f>
        <v>0</v>
      </c>
      <c r="H46" s="1055">
        <f>+OTCHET!H248</f>
        <v>0</v>
      </c>
      <c r="I46" s="637">
        <f>+OTCHET!I248</f>
        <v>0</v>
      </c>
      <c r="J46" s="1056">
        <f>+OTCHET!J248</f>
        <v>0</v>
      </c>
      <c r="K46" s="494"/>
      <c r="L46" s="494"/>
      <c r="M46" s="494"/>
      <c r="N46" s="1000"/>
      <c r="O46" s="1148" t="s">
        <v>276</v>
      </c>
      <c r="P46" s="501"/>
      <c r="Q46" s="1006"/>
      <c r="R46" s="1112"/>
      <c r="S46" s="1112"/>
      <c r="T46" s="1112"/>
      <c r="U46" s="1112"/>
      <c r="V46" s="1112"/>
      <c r="W46" s="1112"/>
      <c r="X46" s="1113"/>
      <c r="Y46" s="1112"/>
      <c r="Z46" s="1112"/>
    </row>
    <row r="47" spans="1:26" ht="15.75">
      <c r="A47" s="901">
        <v>107</v>
      </c>
      <c r="B47" s="911" t="s">
        <v>271</v>
      </c>
      <c r="C47" s="911" t="s">
        <v>57</v>
      </c>
      <c r="D47" s="931"/>
      <c r="E47" s="923">
        <f>+OTCHET!E257+OTCHET!E261+OTCHET!E262+OTCHET!E264</f>
        <v>0</v>
      </c>
      <c r="F47" s="923">
        <f t="shared" si="1"/>
        <v>0</v>
      </c>
      <c r="G47" s="1039">
        <f>+OTCHET!G257+OTCHET!G261+OTCHET!G262+OTCHET!G264</f>
        <v>0</v>
      </c>
      <c r="H47" s="1040">
        <f>+OTCHET!H257+OTCHET!H261+OTCHET!H262+OTCHET!H264</f>
        <v>0</v>
      </c>
      <c r="I47" s="1040">
        <f>+OTCHET!I257+OTCHET!I261+OTCHET!I262+OTCHET!I264</f>
        <v>0</v>
      </c>
      <c r="J47" s="1041">
        <f>+OTCHET!J257+OTCHET!J261+OTCHET!J262+OTCHET!J264</f>
        <v>0</v>
      </c>
      <c r="K47" s="494"/>
      <c r="L47" s="494"/>
      <c r="M47" s="494"/>
      <c r="N47" s="1000"/>
      <c r="O47" s="1143" t="s">
        <v>57</v>
      </c>
      <c r="P47" s="501"/>
      <c r="Q47" s="1006"/>
      <c r="R47" s="1112"/>
      <c r="S47" s="1112"/>
      <c r="T47" s="1112"/>
      <c r="U47" s="1112"/>
      <c r="V47" s="1112"/>
      <c r="W47" s="1112"/>
      <c r="X47" s="1113"/>
      <c r="Y47" s="1112"/>
      <c r="Z47" s="1112"/>
    </row>
    <row r="48" spans="1:26" ht="15.75">
      <c r="A48" s="901">
        <v>108</v>
      </c>
      <c r="B48" s="911" t="s">
        <v>272</v>
      </c>
      <c r="C48" s="911" t="s">
        <v>58</v>
      </c>
      <c r="D48" s="931"/>
      <c r="E48" s="923">
        <f>OTCHET!E267+OTCHET!E268+OTCHET!E276+OTCHET!E279</f>
        <v>0</v>
      </c>
      <c r="F48" s="923">
        <f t="shared" si="1"/>
        <v>0</v>
      </c>
      <c r="G48" s="1039">
        <f>OTCHET!G267+OTCHET!G268+OTCHET!G276+OTCHET!G279</f>
        <v>0</v>
      </c>
      <c r="H48" s="1040">
        <f>OTCHET!H267+OTCHET!H268+OTCHET!H276+OTCHET!H279</f>
        <v>0</v>
      </c>
      <c r="I48" s="1040">
        <f>OTCHET!I267+OTCHET!I268+OTCHET!I276+OTCHET!I279</f>
        <v>0</v>
      </c>
      <c r="J48" s="1041">
        <f>OTCHET!J267+OTCHET!J268+OTCHET!J276+OTCHET!J279</f>
        <v>0</v>
      </c>
      <c r="K48" s="494"/>
      <c r="L48" s="494"/>
      <c r="M48" s="494"/>
      <c r="N48" s="1000"/>
      <c r="O48" s="1143" t="s">
        <v>58</v>
      </c>
      <c r="P48" s="501"/>
      <c r="Q48" s="1006"/>
      <c r="R48" s="1112"/>
      <c r="S48" s="1112"/>
      <c r="T48" s="1112"/>
      <c r="U48" s="1112"/>
      <c r="V48" s="1112"/>
      <c r="W48" s="1112"/>
      <c r="X48" s="1113"/>
      <c r="Y48" s="1112"/>
      <c r="Z48" s="1112"/>
    </row>
    <row r="49" spans="1:26" ht="15.75">
      <c r="A49" s="901">
        <v>110</v>
      </c>
      <c r="B49" s="911" t="s">
        <v>273</v>
      </c>
      <c r="C49" s="911" t="s">
        <v>59</v>
      </c>
      <c r="D49" s="911"/>
      <c r="E49" s="923">
        <f>+OTCHET!E280</f>
        <v>0</v>
      </c>
      <c r="F49" s="923">
        <f t="shared" si="1"/>
        <v>0</v>
      </c>
      <c r="G49" s="1039">
        <f>+OTCHET!G280</f>
        <v>0</v>
      </c>
      <c r="H49" s="1040">
        <f>+OTCHET!H280</f>
        <v>0</v>
      </c>
      <c r="I49" s="1040">
        <f>+OTCHET!I280</f>
        <v>0</v>
      </c>
      <c r="J49" s="1041">
        <f>+OTCHET!J280</f>
        <v>0</v>
      </c>
      <c r="K49" s="494"/>
      <c r="L49" s="494"/>
      <c r="M49" s="494"/>
      <c r="N49" s="1000"/>
      <c r="O49" s="1143" t="s">
        <v>59</v>
      </c>
      <c r="P49" s="501"/>
      <c r="Q49" s="1006"/>
      <c r="R49" s="1112"/>
      <c r="S49" s="1112"/>
      <c r="T49" s="1112"/>
      <c r="U49" s="1112"/>
      <c r="V49" s="1112"/>
      <c r="W49" s="1112"/>
      <c r="X49" s="1113"/>
      <c r="Y49" s="1112"/>
      <c r="Z49" s="1112"/>
    </row>
    <row r="50" spans="1:26" ht="15.75">
      <c r="A50" s="901">
        <v>115</v>
      </c>
      <c r="B50" s="934" t="s">
        <v>274</v>
      </c>
      <c r="C50" s="935" t="s">
        <v>175</v>
      </c>
      <c r="D50" s="932"/>
      <c r="E50" s="925">
        <f>+OTCHET!E285</f>
        <v>0</v>
      </c>
      <c r="F50" s="925">
        <f t="shared" si="1"/>
        <v>0</v>
      </c>
      <c r="G50" s="1018">
        <f>+OTCHET!G285</f>
        <v>0</v>
      </c>
      <c r="H50" s="1019">
        <f>+OTCHET!H285</f>
        <v>0</v>
      </c>
      <c r="I50" s="1019">
        <f>+OTCHET!I285</f>
        <v>0</v>
      </c>
      <c r="J50" s="1020">
        <f>+OTCHET!J285</f>
        <v>0</v>
      </c>
      <c r="K50" s="494"/>
      <c r="L50" s="494"/>
      <c r="M50" s="494"/>
      <c r="N50" s="1000"/>
      <c r="O50" s="1139" t="s">
        <v>175</v>
      </c>
      <c r="P50" s="501"/>
      <c r="Q50" s="1006"/>
      <c r="R50" s="1112"/>
      <c r="S50" s="1112"/>
      <c r="T50" s="1112"/>
      <c r="U50" s="1112"/>
      <c r="V50" s="1112"/>
      <c r="W50" s="1112"/>
      <c r="X50" s="1113"/>
      <c r="Y50" s="1112"/>
      <c r="Z50" s="1112"/>
    </row>
    <row r="51" spans="1:26" ht="16.5" thickBot="1">
      <c r="A51" s="901">
        <v>120</v>
      </c>
      <c r="B51" s="916" t="s">
        <v>109</v>
      </c>
      <c r="C51" s="916" t="s">
        <v>40</v>
      </c>
      <c r="D51" s="943"/>
      <c r="E51" s="944">
        <f>OTCHET!E286</f>
        <v>0</v>
      </c>
      <c r="F51" s="944">
        <f t="shared" si="1"/>
        <v>0</v>
      </c>
      <c r="G51" s="1060">
        <f>OTCHET!G286</f>
        <v>0</v>
      </c>
      <c r="H51" s="1061">
        <f>OTCHET!H286</f>
        <v>0</v>
      </c>
      <c r="I51" s="1061">
        <f>OTCHET!I286</f>
        <v>0</v>
      </c>
      <c r="J51" s="1062">
        <f>OTCHET!J286</f>
        <v>0</v>
      </c>
      <c r="K51" s="496"/>
      <c r="L51" s="496"/>
      <c r="M51" s="496"/>
      <c r="N51" s="1000"/>
      <c r="O51" s="1106" t="s">
        <v>40</v>
      </c>
      <c r="P51" s="501"/>
      <c r="Q51" s="1006"/>
      <c r="R51" s="1112"/>
      <c r="S51" s="1112"/>
      <c r="T51" s="1112"/>
      <c r="U51" s="1112"/>
      <c r="V51" s="1112"/>
      <c r="W51" s="1112"/>
      <c r="X51" s="1113"/>
      <c r="Y51" s="1112"/>
      <c r="Z51" s="1112"/>
    </row>
    <row r="52" spans="1:26" ht="16.5" thickBot="1">
      <c r="A52" s="901">
        <v>125</v>
      </c>
      <c r="B52" s="945" t="s">
        <v>66</v>
      </c>
      <c r="C52" s="946" t="s">
        <v>67</v>
      </c>
      <c r="D52" s="947"/>
      <c r="E52" s="948">
        <f>OTCHET!E288</f>
        <v>0</v>
      </c>
      <c r="F52" s="948">
        <f t="shared" si="1"/>
        <v>0</v>
      </c>
      <c r="G52" s="1063">
        <f>OTCHET!G288</f>
        <v>0</v>
      </c>
      <c r="H52" s="1064">
        <f>OTCHET!H288</f>
        <v>0</v>
      </c>
      <c r="I52" s="1064">
        <f>OTCHET!I288</f>
        <v>0</v>
      </c>
      <c r="J52" s="1065">
        <f>OTCHET!J288</f>
        <v>0</v>
      </c>
      <c r="K52" s="502"/>
      <c r="L52" s="502"/>
      <c r="M52" s="503"/>
      <c r="N52" s="1000"/>
      <c r="O52" s="1108" t="s">
        <v>67</v>
      </c>
      <c r="P52" s="501"/>
      <c r="Q52" s="1006"/>
      <c r="R52" s="1112"/>
      <c r="S52" s="1112"/>
      <c r="T52" s="1112"/>
      <c r="U52" s="1112"/>
      <c r="V52" s="1112"/>
      <c r="W52" s="1112"/>
      <c r="X52" s="1113"/>
      <c r="Y52" s="1112"/>
      <c r="Z52" s="1112"/>
    </row>
    <row r="53" spans="1:26" ht="15.75">
      <c r="A53" s="1118">
        <v>127</v>
      </c>
      <c r="B53" s="870" t="s">
        <v>275</v>
      </c>
      <c r="C53" s="870" t="s">
        <v>1110</v>
      </c>
      <c r="D53" s="885"/>
      <c r="E53" s="886">
        <f>+OTCHET!E289</f>
        <v>0</v>
      </c>
      <c r="F53" s="886">
        <f t="shared" si="1"/>
        <v>0</v>
      </c>
      <c r="G53" s="1066">
        <f>+OTCHET!G289</f>
        <v>0</v>
      </c>
      <c r="H53" s="1067">
        <f>+OTCHET!H289</f>
        <v>0</v>
      </c>
      <c r="I53" s="1067">
        <f>+OTCHET!I289</f>
        <v>0</v>
      </c>
      <c r="J53" s="1068">
        <f>+OTCHET!J289</f>
        <v>0</v>
      </c>
      <c r="K53" s="504"/>
      <c r="L53" s="504"/>
      <c r="M53" s="505"/>
      <c r="N53" s="999"/>
      <c r="O53" s="1150" t="s">
        <v>1110</v>
      </c>
      <c r="P53" s="501"/>
      <c r="Q53" s="1006"/>
      <c r="R53" s="1112"/>
      <c r="S53" s="1112"/>
      <c r="T53" s="1112"/>
      <c r="U53" s="1112"/>
      <c r="V53" s="1112"/>
      <c r="W53" s="1112"/>
      <c r="X53" s="1113"/>
      <c r="Y53" s="1112"/>
      <c r="Z53" s="1112"/>
    </row>
    <row r="54" spans="1:26" ht="19.5" thickBot="1">
      <c r="A54" s="901">
        <v>130</v>
      </c>
      <c r="B54" s="956" t="s">
        <v>459</v>
      </c>
      <c r="C54" s="957" t="s">
        <v>241</v>
      </c>
      <c r="D54" s="957"/>
      <c r="E54" s="958">
        <f aca="true" t="shared" si="4" ref="E54:J54">+E55+E56+E60</f>
        <v>0</v>
      </c>
      <c r="F54" s="958">
        <f t="shared" si="4"/>
        <v>0</v>
      </c>
      <c r="G54" s="1069">
        <f t="shared" si="4"/>
        <v>0</v>
      </c>
      <c r="H54" s="1070">
        <f t="shared" si="4"/>
        <v>0</v>
      </c>
      <c r="I54" s="959">
        <f t="shared" si="4"/>
        <v>0</v>
      </c>
      <c r="J54" s="1071">
        <f t="shared" si="4"/>
        <v>0</v>
      </c>
      <c r="K54" s="489">
        <f>+K55+K56+K59</f>
        <v>0</v>
      </c>
      <c r="L54" s="489">
        <f>+L55+L56+L59</f>
        <v>0</v>
      </c>
      <c r="M54" s="489">
        <f>+M55+M56+M59</f>
        <v>0</v>
      </c>
      <c r="N54" s="998"/>
      <c r="O54" s="1151" t="s">
        <v>241</v>
      </c>
      <c r="P54" s="501"/>
      <c r="Q54" s="1006"/>
      <c r="R54" s="1112"/>
      <c r="S54" s="1112"/>
      <c r="T54" s="1112"/>
      <c r="U54" s="1112"/>
      <c r="V54" s="1112"/>
      <c r="W54" s="1112"/>
      <c r="X54" s="1113"/>
      <c r="Y54" s="1112"/>
      <c r="Z54" s="1112"/>
    </row>
    <row r="55" spans="1:26" ht="16.5" thickTop="1">
      <c r="A55" s="901">
        <v>135</v>
      </c>
      <c r="B55" s="938" t="s">
        <v>460</v>
      </c>
      <c r="C55" s="939" t="s">
        <v>178</v>
      </c>
      <c r="D55" s="938"/>
      <c r="E55" s="953">
        <f>+OTCHET!E349+OTCHET!E363+OTCHET!E376</f>
        <v>0</v>
      </c>
      <c r="F55" s="953">
        <f t="shared" si="1"/>
        <v>0</v>
      </c>
      <c r="G55" s="1072">
        <f>+OTCHET!G349+OTCHET!G363+OTCHET!G376</f>
        <v>0</v>
      </c>
      <c r="H55" s="1073">
        <f>+OTCHET!H349+OTCHET!H363+OTCHET!H376</f>
        <v>0</v>
      </c>
      <c r="I55" s="1073">
        <f>+OTCHET!I349+OTCHET!I363+OTCHET!I376</f>
        <v>0</v>
      </c>
      <c r="J55" s="1074">
        <f>+OTCHET!J349+OTCHET!J363+OTCHET!J376</f>
        <v>0</v>
      </c>
      <c r="K55" s="505"/>
      <c r="L55" s="505"/>
      <c r="M55" s="505"/>
      <c r="N55" s="999"/>
      <c r="O55" s="1152" t="s">
        <v>178</v>
      </c>
      <c r="P55" s="501"/>
      <c r="Q55" s="1006"/>
      <c r="R55" s="1112"/>
      <c r="S55" s="1112"/>
      <c r="T55" s="1112"/>
      <c r="U55" s="1112"/>
      <c r="V55" s="1112"/>
      <c r="W55" s="1112"/>
      <c r="X55" s="1113"/>
      <c r="Y55" s="1112"/>
      <c r="Z55" s="1112"/>
    </row>
    <row r="56" spans="1:26" ht="15.75">
      <c r="A56" s="901">
        <v>140</v>
      </c>
      <c r="B56" s="931" t="s">
        <v>1092</v>
      </c>
      <c r="C56" s="911" t="s">
        <v>242</v>
      </c>
      <c r="D56" s="931"/>
      <c r="E56" s="949">
        <f>+OTCHET!E371+OTCHET!E379+OTCHET!E384+OTCHET!E387+OTCHET!E390+OTCHET!E393+OTCHET!E394+OTCHET!E397+OTCHET!E410+OTCHET!E411+OTCHET!E412+OTCHET!E413+OTCHET!E414</f>
        <v>0</v>
      </c>
      <c r="F56" s="949">
        <f t="shared" si="1"/>
        <v>0</v>
      </c>
      <c r="G56" s="1075">
        <f>+OTCHET!G371+OTCHET!G379+OTCHET!G384+OTCHET!G387+OTCHET!G390+OTCHET!G393+OTCHET!G394+OTCHET!G397+OTCHET!G410+OTCHET!G411+OTCHET!G412+OTCHET!G413+OTCHET!G414</f>
        <v>0</v>
      </c>
      <c r="H56" s="1076">
        <f>+OTCHET!H371+OTCHET!H379+OTCHET!H384+OTCHET!H387+OTCHET!H390+OTCHET!H393+OTCHET!H394+OTCHET!H397+OTCHET!H410+OTCHET!H411+OTCHET!H412+OTCHET!H413+OTCHET!H414</f>
        <v>0</v>
      </c>
      <c r="I56" s="1076">
        <f>+OTCHET!I371+OTCHET!I379+OTCHET!I384+OTCHET!I387+OTCHET!I390+OTCHET!I393+OTCHET!I394+OTCHET!I397+OTCHET!I410+OTCHET!I411+OTCHET!I412+OTCHET!I413+OTCHET!I414</f>
        <v>0</v>
      </c>
      <c r="J56" s="1077">
        <f>+OTCHET!J371+OTCHET!J379+OTCHET!J384+OTCHET!J387+OTCHET!J390+OTCHET!J393+OTCHET!J394+OTCHET!J397+OTCHET!J410+OTCHET!J411+OTCHET!J412+OTCHET!J413+OTCHET!J414</f>
        <v>0</v>
      </c>
      <c r="K56" s="505"/>
      <c r="L56" s="505"/>
      <c r="M56" s="505"/>
      <c r="N56" s="999"/>
      <c r="O56" s="1153" t="s">
        <v>242</v>
      </c>
      <c r="P56" s="501"/>
      <c r="Q56" s="1006"/>
      <c r="R56" s="1112"/>
      <c r="S56" s="1112"/>
      <c r="T56" s="1112"/>
      <c r="U56" s="1112"/>
      <c r="V56" s="1112"/>
      <c r="W56" s="1112"/>
      <c r="X56" s="1113"/>
      <c r="Y56" s="1112"/>
      <c r="Z56" s="1112"/>
    </row>
    <row r="57" spans="1:26" ht="15.75">
      <c r="A57" s="901">
        <v>145</v>
      </c>
      <c r="B57" s="932" t="s">
        <v>33</v>
      </c>
      <c r="C57" s="932" t="s">
        <v>41</v>
      </c>
      <c r="D57" s="934"/>
      <c r="E57" s="950">
        <f>+OTCHET!E410+OTCHET!E411+OTCHET!E412+OTCHET!E413+OTCHET!E414</f>
        <v>0</v>
      </c>
      <c r="F57" s="950">
        <f t="shared" si="1"/>
        <v>0</v>
      </c>
      <c r="G57" s="1078">
        <f>+OTCHET!G410+OTCHET!G411+OTCHET!G412+OTCHET!G413+OTCHET!G414</f>
        <v>0</v>
      </c>
      <c r="H57" s="1079">
        <f>+OTCHET!H410+OTCHET!H411+OTCHET!H412+OTCHET!H413+OTCHET!H414</f>
        <v>0</v>
      </c>
      <c r="I57" s="1079">
        <f>+OTCHET!I410+OTCHET!I411+OTCHET!I412+OTCHET!I413+OTCHET!I414</f>
        <v>0</v>
      </c>
      <c r="J57" s="1080">
        <f>+OTCHET!J410+OTCHET!J411+OTCHET!J412+OTCHET!J413+OTCHET!J414</f>
        <v>0</v>
      </c>
      <c r="K57" s="505"/>
      <c r="L57" s="505"/>
      <c r="M57" s="505"/>
      <c r="N57" s="999"/>
      <c r="O57" s="1154" t="s">
        <v>41</v>
      </c>
      <c r="P57" s="501"/>
      <c r="Q57" s="1006"/>
      <c r="R57" s="1112"/>
      <c r="S57" s="1112"/>
      <c r="T57" s="1112"/>
      <c r="U57" s="1112"/>
      <c r="V57" s="1112"/>
      <c r="W57" s="1112"/>
      <c r="X57" s="1113"/>
      <c r="Y57" s="1112"/>
      <c r="Z57" s="1112"/>
    </row>
    <row r="58" spans="1:26" ht="15.75">
      <c r="A58" s="901">
        <v>150</v>
      </c>
      <c r="B58" s="871" t="s">
        <v>180</v>
      </c>
      <c r="C58" s="871" t="s">
        <v>30</v>
      </c>
      <c r="D58" s="954"/>
      <c r="E58" s="955">
        <f>OTCHET!E393</f>
        <v>0</v>
      </c>
      <c r="F58" s="955">
        <f t="shared" si="1"/>
        <v>0</v>
      </c>
      <c r="G58" s="1081">
        <f>OTCHET!G393</f>
        <v>0</v>
      </c>
      <c r="H58" s="1082">
        <f>OTCHET!H393</f>
        <v>0</v>
      </c>
      <c r="I58" s="1082">
        <f>OTCHET!I393</f>
        <v>0</v>
      </c>
      <c r="J58" s="1083">
        <f>OTCHET!J393</f>
        <v>0</v>
      </c>
      <c r="K58" s="505"/>
      <c r="L58" s="505"/>
      <c r="M58" s="505"/>
      <c r="N58" s="999"/>
      <c r="O58" s="1155" t="s">
        <v>30</v>
      </c>
      <c r="P58" s="501"/>
      <c r="Q58" s="1006"/>
      <c r="R58" s="1112"/>
      <c r="S58" s="1112"/>
      <c r="T58" s="1112"/>
      <c r="U58" s="1112"/>
      <c r="V58" s="1112"/>
      <c r="W58" s="1112"/>
      <c r="X58" s="1113"/>
      <c r="Y58" s="1112"/>
      <c r="Z58" s="1112"/>
    </row>
    <row r="59" spans="1:26" ht="15.75" customHeight="1" hidden="1">
      <c r="A59" s="901">
        <v>160</v>
      </c>
      <c r="B59" s="951"/>
      <c r="C59" s="952"/>
      <c r="D59" s="938"/>
      <c r="E59" s="953"/>
      <c r="F59" s="953">
        <f t="shared" si="1"/>
        <v>0</v>
      </c>
      <c r="G59" s="1072"/>
      <c r="H59" s="1073"/>
      <c r="I59" s="1073"/>
      <c r="J59" s="1074"/>
      <c r="K59" s="505"/>
      <c r="L59" s="505"/>
      <c r="M59" s="505"/>
      <c r="N59" s="999"/>
      <c r="O59" s="1152"/>
      <c r="P59" s="501"/>
      <c r="Q59" s="1006"/>
      <c r="R59" s="1112"/>
      <c r="S59" s="1112"/>
      <c r="T59" s="1112"/>
      <c r="U59" s="1112"/>
      <c r="V59" s="1112"/>
      <c r="W59" s="1112"/>
      <c r="X59" s="1113"/>
      <c r="Y59" s="1112"/>
      <c r="Z59" s="1112"/>
    </row>
    <row r="60" spans="1:26" ht="15.75">
      <c r="A60" s="1118">
        <v>162</v>
      </c>
      <c r="B60" s="933" t="s">
        <v>582</v>
      </c>
      <c r="C60" s="904" t="s">
        <v>1066</v>
      </c>
      <c r="D60" s="933"/>
      <c r="E60" s="905">
        <f>OTCHET!E400</f>
        <v>0</v>
      </c>
      <c r="F60" s="905">
        <f t="shared" si="1"/>
        <v>0</v>
      </c>
      <c r="G60" s="1051">
        <f>OTCHET!G400</f>
        <v>0</v>
      </c>
      <c r="H60" s="1052">
        <f>OTCHET!H400</f>
        <v>0</v>
      </c>
      <c r="I60" s="1052">
        <f>OTCHET!I400</f>
        <v>0</v>
      </c>
      <c r="J60" s="1053">
        <f>OTCHET!J400</f>
        <v>0</v>
      </c>
      <c r="K60" s="506"/>
      <c r="L60" s="506"/>
      <c r="M60" s="506"/>
      <c r="N60" s="999"/>
      <c r="O60" s="1147" t="s">
        <v>1066</v>
      </c>
      <c r="P60" s="501"/>
      <c r="Q60" s="1006"/>
      <c r="R60" s="1112"/>
      <c r="S60" s="1112"/>
      <c r="T60" s="1112"/>
      <c r="U60" s="1112"/>
      <c r="V60" s="1112"/>
      <c r="W60" s="1112"/>
      <c r="X60" s="1113"/>
      <c r="Y60" s="1112"/>
      <c r="Z60" s="1112"/>
    </row>
    <row r="61" spans="1:26" ht="19.5" thickBot="1">
      <c r="A61" s="901">
        <v>165</v>
      </c>
      <c r="B61" s="866" t="s">
        <v>240</v>
      </c>
      <c r="C61" s="867" t="s">
        <v>64</v>
      </c>
      <c r="D61" s="868"/>
      <c r="E61" s="869">
        <f>+OTCHET!E240</f>
        <v>0</v>
      </c>
      <c r="F61" s="869">
        <f t="shared" si="1"/>
        <v>0</v>
      </c>
      <c r="G61" s="1084">
        <f>+OTCHET!G240</f>
        <v>0</v>
      </c>
      <c r="H61" s="1085">
        <f>+OTCHET!H240</f>
        <v>0</v>
      </c>
      <c r="I61" s="1085">
        <f>+OTCHET!I240</f>
        <v>0</v>
      </c>
      <c r="J61" s="1086">
        <f>+OTCHET!J240</f>
        <v>0</v>
      </c>
      <c r="K61" s="507"/>
      <c r="L61" s="507"/>
      <c r="M61" s="507"/>
      <c r="N61" s="999"/>
      <c r="O61" s="1156" t="s">
        <v>64</v>
      </c>
      <c r="P61" s="501"/>
      <c r="Q61" s="1006"/>
      <c r="R61" s="1112"/>
      <c r="S61" s="1112"/>
      <c r="T61" s="1112"/>
      <c r="U61" s="1112"/>
      <c r="V61" s="1112"/>
      <c r="W61" s="1112"/>
      <c r="X61" s="1113"/>
      <c r="Y61" s="1112"/>
      <c r="Z61" s="1112"/>
    </row>
    <row r="62" spans="1:26" ht="20.25" thickBot="1" thickTop="1">
      <c r="A62" s="901">
        <v>175</v>
      </c>
      <c r="B62" s="979" t="s">
        <v>1910</v>
      </c>
      <c r="C62" s="980"/>
      <c r="D62" s="980"/>
      <c r="E62" s="1007">
        <f aca="true" t="shared" si="5" ref="E62:J62">+E22-E38+E54-E61</f>
        <v>30408500</v>
      </c>
      <c r="F62" s="1007">
        <f t="shared" si="5"/>
        <v>13649865</v>
      </c>
      <c r="G62" s="1087">
        <f t="shared" si="5"/>
        <v>10609329</v>
      </c>
      <c r="H62" s="1088">
        <f t="shared" si="5"/>
        <v>0</v>
      </c>
      <c r="I62" s="1088">
        <f t="shared" si="5"/>
        <v>0</v>
      </c>
      <c r="J62" s="1089">
        <f t="shared" si="5"/>
        <v>3040536</v>
      </c>
      <c r="K62" s="489">
        <f>+K22-K38+K54</f>
        <v>0</v>
      </c>
      <c r="L62" s="489">
        <f>+L22-L38+L54</f>
        <v>0</v>
      </c>
      <c r="M62" s="489">
        <f>+M22-M38+M54</f>
        <v>0</v>
      </c>
      <c r="N62" s="999"/>
      <c r="O62" s="1157"/>
      <c r="P62" s="501"/>
      <c r="Q62" s="1006"/>
      <c r="R62" s="1112"/>
      <c r="S62" s="1112"/>
      <c r="T62" s="1112"/>
      <c r="U62" s="1112"/>
      <c r="V62" s="1112"/>
      <c r="W62" s="1112"/>
      <c r="X62" s="1113"/>
      <c r="Y62" s="1112"/>
      <c r="Z62" s="1112"/>
    </row>
    <row r="63" spans="1:26" ht="12" customHeight="1" hidden="1">
      <c r="A63" s="901">
        <v>180</v>
      </c>
      <c r="B63" s="1166">
        <f>+IF(+SUM(E$63:J$63)=0,0,"Контрола: дефицит/излишък = финансиране с обратен знак (V. + VІ. = 0)")</f>
        <v>0</v>
      </c>
      <c r="C63" s="1167"/>
      <c r="D63" s="1167"/>
      <c r="E63" s="1168">
        <f aca="true" t="shared" si="6" ref="E63:J63">+E$62+E$64</f>
        <v>0</v>
      </c>
      <c r="F63" s="1168">
        <f t="shared" si="6"/>
        <v>0</v>
      </c>
      <c r="G63" s="1169">
        <f t="shared" si="6"/>
        <v>0</v>
      </c>
      <c r="H63" s="1169">
        <f t="shared" si="6"/>
        <v>0</v>
      </c>
      <c r="I63" s="1169">
        <f t="shared" si="6"/>
        <v>0</v>
      </c>
      <c r="J63" s="1170">
        <f t="shared" si="6"/>
        <v>0</v>
      </c>
      <c r="K63" s="505" t="e">
        <f>+K62+K64</f>
        <v>#REF!</v>
      </c>
      <c r="L63" s="505" t="e">
        <f>+L62+L64</f>
        <v>#REF!</v>
      </c>
      <c r="M63" s="505" t="e">
        <f>+M62+M64</f>
        <v>#REF!</v>
      </c>
      <c r="N63" s="999"/>
      <c r="O63" s="1158"/>
      <c r="P63" s="501"/>
      <c r="Q63" s="1006"/>
      <c r="R63" s="1112"/>
      <c r="S63" s="1112"/>
      <c r="T63" s="1112"/>
      <c r="U63" s="1112"/>
      <c r="V63" s="1112"/>
      <c r="W63" s="1112"/>
      <c r="X63" s="1113"/>
      <c r="Y63" s="1112"/>
      <c r="Z63" s="1112"/>
    </row>
    <row r="64" spans="1:26" ht="19.5" thickBot="1">
      <c r="A64" s="901">
        <v>185</v>
      </c>
      <c r="B64" s="912" t="s">
        <v>65</v>
      </c>
      <c r="C64" s="937" t="s">
        <v>1093</v>
      </c>
      <c r="D64" s="937"/>
      <c r="E64" s="1008">
        <f>SUM(+E66+E74+E75+E82+E83+E84+E87+E88+E89+E90+E91+E92+E93)</f>
        <v>-30408500</v>
      </c>
      <c r="F64" s="1008">
        <f>SUM(+F66+F74+F75+F82+F83+F84+F87+F88+F89+F90+F91+F92+F93)</f>
        <v>-13649865</v>
      </c>
      <c r="G64" s="1090">
        <f aca="true" t="shared" si="7" ref="G64:L64">SUM(+G66+G74+G75+G82+G83+G84+G87+G88+G89+G90+G91+G92+G93)</f>
        <v>-10609329</v>
      </c>
      <c r="H64" s="1091">
        <f>SUM(+H66+H74+H75+H82+H83+H84+H87+H88+H89+H90+H91+H92+H93)</f>
        <v>0</v>
      </c>
      <c r="I64" s="1091">
        <f>SUM(+I66+I74+I75+I82+I83+I84+I87+I88+I89+I90+I91+I92+I93)</f>
        <v>0</v>
      </c>
      <c r="J64" s="1092">
        <f>SUM(+J66+J74+J75+J82+J83+J84+J87+J88+J89+J90+J91+J92+J93)</f>
        <v>-3040536</v>
      </c>
      <c r="K64" s="508" t="e">
        <f t="shared" si="7"/>
        <v>#REF!</v>
      </c>
      <c r="L64" s="508" t="e">
        <f t="shared" si="7"/>
        <v>#REF!</v>
      </c>
      <c r="M64" s="508" t="e">
        <f>SUM(+M66+M74+M75+M82+M83+M84+M87+M88+M89+M90+M91+M93+M94)</f>
        <v>#REF!</v>
      </c>
      <c r="N64" s="999"/>
      <c r="O64" s="1159" t="s">
        <v>1093</v>
      </c>
      <c r="P64" s="501"/>
      <c r="Q64" s="1006"/>
      <c r="R64" s="1112"/>
      <c r="S64" s="1112"/>
      <c r="T64" s="1112"/>
      <c r="U64" s="1112"/>
      <c r="V64" s="1112"/>
      <c r="W64" s="1112"/>
      <c r="X64" s="1113"/>
      <c r="Y64" s="1112"/>
      <c r="Z64" s="1112"/>
    </row>
    <row r="65" spans="1:26" ht="16.5" hidden="1" thickTop="1">
      <c r="A65" s="901">
        <v>190</v>
      </c>
      <c r="B65" s="887"/>
      <c r="C65" s="887"/>
      <c r="D65" s="887"/>
      <c r="E65" s="888"/>
      <c r="F65" s="975">
        <f t="shared" si="1"/>
        <v>0</v>
      </c>
      <c r="G65" s="1093"/>
      <c r="H65" s="1094"/>
      <c r="I65" s="1094"/>
      <c r="J65" s="1095"/>
      <c r="K65" s="509"/>
      <c r="L65" s="509"/>
      <c r="M65" s="509"/>
      <c r="N65" s="999"/>
      <c r="O65" s="1160"/>
      <c r="P65" s="501"/>
      <c r="Q65" s="1006"/>
      <c r="R65" s="1112"/>
      <c r="S65" s="1112"/>
      <c r="T65" s="1112"/>
      <c r="U65" s="1112"/>
      <c r="V65" s="1112"/>
      <c r="W65" s="1112"/>
      <c r="X65" s="1113"/>
      <c r="Y65" s="1112"/>
      <c r="Z65" s="1112"/>
    </row>
    <row r="66" spans="1:26" ht="16.5" thickTop="1">
      <c r="A66" s="1119">
        <v>195</v>
      </c>
      <c r="B66" s="934" t="s">
        <v>1094</v>
      </c>
      <c r="C66" s="932" t="s">
        <v>111</v>
      </c>
      <c r="D66" s="934"/>
      <c r="E66" s="950">
        <f>SUM(E67:E73)</f>
        <v>0</v>
      </c>
      <c r="F66" s="950">
        <f>SUM(F67:F73)</f>
        <v>0</v>
      </c>
      <c r="G66" s="1078">
        <f aca="true" t="shared" si="8" ref="G66:M66">SUM(G67:G73)</f>
        <v>0</v>
      </c>
      <c r="H66" s="1079">
        <f>SUM(H67:H73)</f>
        <v>0</v>
      </c>
      <c r="I66" s="1079">
        <f>SUM(I67:I73)</f>
        <v>0</v>
      </c>
      <c r="J66" s="1080">
        <f>SUM(J67:J73)</f>
        <v>0</v>
      </c>
      <c r="K66" s="960" t="e">
        <f t="shared" si="8"/>
        <v>#REF!</v>
      </c>
      <c r="L66" s="960" t="e">
        <f t="shared" si="8"/>
        <v>#REF!</v>
      </c>
      <c r="M66" s="960" t="e">
        <f t="shared" si="8"/>
        <v>#REF!</v>
      </c>
      <c r="N66" s="999"/>
      <c r="O66" s="1154" t="s">
        <v>111</v>
      </c>
      <c r="P66" s="961"/>
      <c r="Q66" s="1006"/>
      <c r="R66" s="1112"/>
      <c r="S66" s="1112"/>
      <c r="T66" s="1112"/>
      <c r="U66" s="1112"/>
      <c r="V66" s="1112"/>
      <c r="W66" s="1112"/>
      <c r="X66" s="1113"/>
      <c r="Y66" s="1112"/>
      <c r="Z66" s="1112"/>
    </row>
    <row r="67" spans="1:26" ht="15.75">
      <c r="A67" s="1120">
        <v>200</v>
      </c>
      <c r="B67" s="902" t="s">
        <v>1095</v>
      </c>
      <c r="C67" s="902" t="s">
        <v>42</v>
      </c>
      <c r="D67" s="902"/>
      <c r="E67" s="903">
        <f>+OTCHET!E470+OTCHET!E471+OTCHET!E474+OTCHET!E475+OTCHET!E478+OTCHET!E479+OTCHET!E483</f>
        <v>0</v>
      </c>
      <c r="F67" s="903">
        <f t="shared" si="1"/>
        <v>0</v>
      </c>
      <c r="G67" s="1048">
        <f>+OTCHET!G470+OTCHET!G471+OTCHET!G474+OTCHET!G475+OTCHET!G478+OTCHET!G479+OTCHET!G483</f>
        <v>0</v>
      </c>
      <c r="H67" s="1049">
        <f>+OTCHET!H470+OTCHET!H471+OTCHET!H474+OTCHET!H475+OTCHET!H478+OTCHET!H479+OTCHET!H483</f>
        <v>0</v>
      </c>
      <c r="I67" s="1049">
        <f>+OTCHET!I470+OTCHET!I471+OTCHET!I474+OTCHET!I475+OTCHET!I478+OTCHET!I479+OTCHET!I483</f>
        <v>0</v>
      </c>
      <c r="J67" s="1050">
        <f>+OTCHET!J470+OTCHET!J471+OTCHET!J474+OTCHET!J475+OTCHET!J478+OTCHET!J479+OTCHET!J483</f>
        <v>0</v>
      </c>
      <c r="K67" s="962" t="e">
        <f>+#REF!+#REF!+#REF!+#REF!+#REF!+#REF!+#REF!</f>
        <v>#REF!</v>
      </c>
      <c r="L67" s="962" t="e">
        <f>+#REF!+#REF!+#REF!+#REF!+#REF!+#REF!+#REF!</f>
        <v>#REF!</v>
      </c>
      <c r="M67" s="962" t="e">
        <f>+#REF!+#REF!+#REF!+#REF!+#REF!+#REF!+#REF!</f>
        <v>#REF!</v>
      </c>
      <c r="N67" s="999"/>
      <c r="O67" s="1146" t="s">
        <v>42</v>
      </c>
      <c r="P67" s="963"/>
      <c r="Q67" s="1006"/>
      <c r="R67" s="1112"/>
      <c r="S67" s="1112"/>
      <c r="T67" s="1112"/>
      <c r="U67" s="1112"/>
      <c r="V67" s="1112"/>
      <c r="W67" s="1112"/>
      <c r="X67" s="1113"/>
      <c r="Y67" s="1112"/>
      <c r="Z67" s="1112"/>
    </row>
    <row r="68" spans="1:26" ht="15.75">
      <c r="A68" s="1120">
        <v>205</v>
      </c>
      <c r="B68" s="911" t="s">
        <v>1096</v>
      </c>
      <c r="C68" s="911" t="s">
        <v>43</v>
      </c>
      <c r="D68" s="911"/>
      <c r="E68" s="949">
        <f>+OTCHET!E472+OTCHET!E473+OTCHET!E476+OTCHET!E477+OTCHET!E480+OTCHET!E481+OTCHET!E482+OTCHET!E484</f>
        <v>0</v>
      </c>
      <c r="F68" s="949">
        <f t="shared" si="1"/>
        <v>0</v>
      </c>
      <c r="G68" s="1075">
        <f>+OTCHET!G472+OTCHET!G473+OTCHET!G476+OTCHET!G477+OTCHET!G480+OTCHET!G481+OTCHET!G482+OTCHET!G484</f>
        <v>0</v>
      </c>
      <c r="H68" s="1076">
        <f>+OTCHET!H472+OTCHET!H473+OTCHET!H476+OTCHET!H477+OTCHET!H480+OTCHET!H481+OTCHET!H482+OTCHET!H484</f>
        <v>0</v>
      </c>
      <c r="I68" s="1076">
        <f>+OTCHET!I472+OTCHET!I473+OTCHET!I476+OTCHET!I477+OTCHET!I480+OTCHET!I481+OTCHET!I482+OTCHET!I484</f>
        <v>0</v>
      </c>
      <c r="J68" s="1077">
        <f>+OTCHET!J472+OTCHET!J473+OTCHET!J476+OTCHET!J477+OTCHET!J480+OTCHET!J481+OTCHET!J482+OTCHET!J484</f>
        <v>0</v>
      </c>
      <c r="K68" s="962" t="e">
        <f>+#REF!+#REF!+#REF!+#REF!+#REF!+#REF!+#REF!+#REF!</f>
        <v>#REF!</v>
      </c>
      <c r="L68" s="962" t="e">
        <f>+#REF!+#REF!+#REF!+#REF!+#REF!+#REF!+#REF!+#REF!</f>
        <v>#REF!</v>
      </c>
      <c r="M68" s="962" t="e">
        <f>+#REF!+#REF!+#REF!+#REF!+#REF!+#REF!+#REF!+#REF!</f>
        <v>#REF!</v>
      </c>
      <c r="N68" s="999"/>
      <c r="O68" s="1153" t="s">
        <v>43</v>
      </c>
      <c r="P68" s="963"/>
      <c r="Q68" s="1006"/>
      <c r="R68" s="1112"/>
      <c r="S68" s="1112"/>
      <c r="T68" s="1112"/>
      <c r="U68" s="1112"/>
      <c r="V68" s="1112"/>
      <c r="W68" s="1112"/>
      <c r="X68" s="1113"/>
      <c r="Y68" s="1112"/>
      <c r="Z68" s="1112"/>
    </row>
    <row r="69" spans="1:26" ht="15.75">
      <c r="A69" s="1120">
        <v>210</v>
      </c>
      <c r="B69" s="911" t="s">
        <v>1097</v>
      </c>
      <c r="C69" s="911" t="s">
        <v>1067</v>
      </c>
      <c r="D69" s="911"/>
      <c r="E69" s="949">
        <f>+OTCHET!E485</f>
        <v>0</v>
      </c>
      <c r="F69" s="949">
        <f t="shared" si="1"/>
        <v>0</v>
      </c>
      <c r="G69" s="1075">
        <f>+OTCHET!G485</f>
        <v>0</v>
      </c>
      <c r="H69" s="1076">
        <f>+OTCHET!H485</f>
        <v>0</v>
      </c>
      <c r="I69" s="1076">
        <f>+OTCHET!I485</f>
        <v>0</v>
      </c>
      <c r="J69" s="1077">
        <f>+OTCHET!J485</f>
        <v>0</v>
      </c>
      <c r="K69" s="962" t="e">
        <f>+#REF!</f>
        <v>#REF!</v>
      </c>
      <c r="L69" s="962" t="e">
        <f>+#REF!</f>
        <v>#REF!</v>
      </c>
      <c r="M69" s="962" t="e">
        <f>+#REF!</f>
        <v>#REF!</v>
      </c>
      <c r="N69" s="999"/>
      <c r="O69" s="1153" t="s">
        <v>1067</v>
      </c>
      <c r="P69" s="963"/>
      <c r="Q69" s="1006"/>
      <c r="R69" s="1112"/>
      <c r="S69" s="1112"/>
      <c r="T69" s="1112"/>
      <c r="U69" s="1112"/>
      <c r="V69" s="1112"/>
      <c r="W69" s="1112"/>
      <c r="X69" s="1113"/>
      <c r="Y69" s="1112"/>
      <c r="Z69" s="1112"/>
    </row>
    <row r="70" spans="1:26" ht="15.75">
      <c r="A70" s="1120">
        <v>215</v>
      </c>
      <c r="B70" s="911" t="s">
        <v>86</v>
      </c>
      <c r="C70" s="911" t="s">
        <v>1068</v>
      </c>
      <c r="D70" s="911"/>
      <c r="E70" s="949">
        <f>+OTCHET!E490</f>
        <v>0</v>
      </c>
      <c r="F70" s="949">
        <f t="shared" si="1"/>
        <v>0</v>
      </c>
      <c r="G70" s="1075">
        <f>+OTCHET!G490</f>
        <v>0</v>
      </c>
      <c r="H70" s="1076">
        <f>+OTCHET!H490</f>
        <v>0</v>
      </c>
      <c r="I70" s="1076">
        <f>+OTCHET!I490</f>
        <v>0</v>
      </c>
      <c r="J70" s="1077">
        <f>+OTCHET!J490</f>
        <v>0</v>
      </c>
      <c r="K70" s="962" t="e">
        <f>+#REF!</f>
        <v>#REF!</v>
      </c>
      <c r="L70" s="962" t="e">
        <f>+#REF!</f>
        <v>#REF!</v>
      </c>
      <c r="M70" s="962" t="e">
        <f>+#REF!</f>
        <v>#REF!</v>
      </c>
      <c r="N70" s="999"/>
      <c r="O70" s="1153" t="s">
        <v>1068</v>
      </c>
      <c r="P70" s="963"/>
      <c r="Q70" s="1006"/>
      <c r="R70" s="1112"/>
      <c r="S70" s="1112"/>
      <c r="T70" s="1112"/>
      <c r="U70" s="1112"/>
      <c r="V70" s="1112"/>
      <c r="W70" s="1112"/>
      <c r="X70" s="1113"/>
      <c r="Y70" s="1112"/>
      <c r="Z70" s="1112"/>
    </row>
    <row r="71" spans="1:26" ht="15.75">
      <c r="A71" s="1120">
        <v>220</v>
      </c>
      <c r="B71" s="911" t="s">
        <v>1098</v>
      </c>
      <c r="C71" s="911" t="s">
        <v>44</v>
      </c>
      <c r="D71" s="911"/>
      <c r="E71" s="949">
        <f>+OTCHET!E530</f>
        <v>0</v>
      </c>
      <c r="F71" s="949">
        <f t="shared" si="1"/>
        <v>0</v>
      </c>
      <c r="G71" s="1075">
        <f>+OTCHET!G530</f>
        <v>0</v>
      </c>
      <c r="H71" s="1076">
        <f>+OTCHET!H530</f>
        <v>0</v>
      </c>
      <c r="I71" s="1076">
        <f>+OTCHET!I530</f>
        <v>0</v>
      </c>
      <c r="J71" s="1077">
        <f>+OTCHET!J530</f>
        <v>0</v>
      </c>
      <c r="K71" s="962" t="e">
        <f>+#REF!</f>
        <v>#REF!</v>
      </c>
      <c r="L71" s="962" t="e">
        <f>+#REF!</f>
        <v>#REF!</v>
      </c>
      <c r="M71" s="962" t="e">
        <f>+#REF!</f>
        <v>#REF!</v>
      </c>
      <c r="N71" s="999"/>
      <c r="O71" s="1153" t="s">
        <v>44</v>
      </c>
      <c r="P71" s="963"/>
      <c r="Q71" s="1006"/>
      <c r="R71" s="1112"/>
      <c r="S71" s="1112"/>
      <c r="T71" s="1112"/>
      <c r="U71" s="1112"/>
      <c r="V71" s="1112"/>
      <c r="W71" s="1112"/>
      <c r="X71" s="1113"/>
      <c r="Y71" s="1112"/>
      <c r="Z71" s="1112"/>
    </row>
    <row r="72" spans="1:26" ht="15.75">
      <c r="A72" s="1120">
        <v>230</v>
      </c>
      <c r="B72" s="964" t="s">
        <v>55</v>
      </c>
      <c r="C72" s="964" t="s">
        <v>45</v>
      </c>
      <c r="D72" s="964"/>
      <c r="E72" s="949">
        <f>+OTCHET!E569+OTCHET!E570</f>
        <v>0</v>
      </c>
      <c r="F72" s="949">
        <f t="shared" si="1"/>
        <v>0</v>
      </c>
      <c r="G72" s="1075">
        <f>+OTCHET!G569+OTCHET!G570</f>
        <v>0</v>
      </c>
      <c r="H72" s="1076">
        <f>+OTCHET!H569+OTCHET!H570</f>
        <v>0</v>
      </c>
      <c r="I72" s="1076">
        <f>+OTCHET!I569+OTCHET!I570</f>
        <v>0</v>
      </c>
      <c r="J72" s="1077">
        <f>+OTCHET!J569+OTCHET!J570</f>
        <v>0</v>
      </c>
      <c r="K72" s="962" t="e">
        <f>+#REF!+#REF!</f>
        <v>#REF!</v>
      </c>
      <c r="L72" s="962" t="e">
        <f>+#REF!+#REF!</f>
        <v>#REF!</v>
      </c>
      <c r="M72" s="962" t="e">
        <f>+#REF!+#REF!</f>
        <v>#REF!</v>
      </c>
      <c r="N72" s="999"/>
      <c r="O72" s="1153" t="s">
        <v>45</v>
      </c>
      <c r="P72" s="963"/>
      <c r="Q72" s="1006"/>
      <c r="R72" s="1112"/>
      <c r="S72" s="1112"/>
      <c r="T72" s="1112"/>
      <c r="U72" s="1112"/>
      <c r="V72" s="1112"/>
      <c r="W72" s="1112"/>
      <c r="X72" s="1113"/>
      <c r="Y72" s="1112"/>
      <c r="Z72" s="1112"/>
    </row>
    <row r="73" spans="1:26" ht="15.75">
      <c r="A73" s="1120">
        <v>235</v>
      </c>
      <c r="B73" s="970" t="s">
        <v>1101</v>
      </c>
      <c r="C73" s="970" t="s">
        <v>46</v>
      </c>
      <c r="D73" s="970"/>
      <c r="E73" s="905">
        <f>+OTCHET!E571+OTCHET!E572+OTCHET!E573</f>
        <v>0</v>
      </c>
      <c r="F73" s="905">
        <f t="shared" si="1"/>
        <v>0</v>
      </c>
      <c r="G73" s="1051">
        <f>+OTCHET!G571+OTCHET!G572+OTCHET!G573</f>
        <v>0</v>
      </c>
      <c r="H73" s="1052">
        <f>+OTCHET!H571+OTCHET!H572+OTCHET!H573</f>
        <v>0</v>
      </c>
      <c r="I73" s="1052">
        <f>+OTCHET!I571+OTCHET!I572+OTCHET!I573</f>
        <v>0</v>
      </c>
      <c r="J73" s="1053">
        <f>+OTCHET!J571+OTCHET!J572+OTCHET!J573</f>
        <v>0</v>
      </c>
      <c r="K73" s="962" t="e">
        <f>+#REF!+#REF!+#REF!</f>
        <v>#REF!</v>
      </c>
      <c r="L73" s="962" t="e">
        <f>+#REF!+#REF!+#REF!</f>
        <v>#REF!</v>
      </c>
      <c r="M73" s="962" t="e">
        <f>+#REF!+#REF!+#REF!</f>
        <v>#REF!</v>
      </c>
      <c r="N73" s="999"/>
      <c r="O73" s="1147" t="s">
        <v>46</v>
      </c>
      <c r="P73" s="963"/>
      <c r="Q73" s="1006"/>
      <c r="R73" s="1112"/>
      <c r="S73" s="1112"/>
      <c r="T73" s="1112"/>
      <c r="U73" s="1112"/>
      <c r="V73" s="1112"/>
      <c r="W73" s="1112"/>
      <c r="X73" s="1113"/>
      <c r="Y73" s="1112"/>
      <c r="Z73" s="1112"/>
    </row>
    <row r="74" spans="1:26" ht="15.75">
      <c r="A74" s="1120">
        <v>240</v>
      </c>
      <c r="B74" s="938" t="s">
        <v>1099</v>
      </c>
      <c r="C74" s="939" t="s">
        <v>1069</v>
      </c>
      <c r="D74" s="938"/>
      <c r="E74" s="953">
        <f>OTCHET!E449</f>
        <v>0</v>
      </c>
      <c r="F74" s="953">
        <f t="shared" si="1"/>
        <v>0</v>
      </c>
      <c r="G74" s="1072">
        <f>OTCHET!G449</f>
        <v>0</v>
      </c>
      <c r="H74" s="1073">
        <f>OTCHET!H449</f>
        <v>0</v>
      </c>
      <c r="I74" s="1073">
        <f>OTCHET!I449</f>
        <v>0</v>
      </c>
      <c r="J74" s="1074">
        <f>OTCHET!J449</f>
        <v>0</v>
      </c>
      <c r="K74" s="962" t="e">
        <f>#REF!</f>
        <v>#REF!</v>
      </c>
      <c r="L74" s="962" t="e">
        <f>#REF!</f>
        <v>#REF!</v>
      </c>
      <c r="M74" s="962" t="e">
        <f>#REF!</f>
        <v>#REF!</v>
      </c>
      <c r="N74" s="999"/>
      <c r="O74" s="1152" t="s">
        <v>1069</v>
      </c>
      <c r="P74" s="963"/>
      <c r="Q74" s="1006"/>
      <c r="R74" s="1112"/>
      <c r="S74" s="1112"/>
      <c r="T74" s="1112"/>
      <c r="U74" s="1112"/>
      <c r="V74" s="1112"/>
      <c r="W74" s="1112"/>
      <c r="X74" s="1113"/>
      <c r="Y74" s="1112"/>
      <c r="Z74" s="1112"/>
    </row>
    <row r="75" spans="1:26" ht="15.75">
      <c r="A75" s="1120">
        <v>245</v>
      </c>
      <c r="B75" s="934" t="s">
        <v>1102</v>
      </c>
      <c r="C75" s="932" t="s">
        <v>112</v>
      </c>
      <c r="D75" s="934"/>
      <c r="E75" s="950">
        <f>SUM(E76:E81)</f>
        <v>0</v>
      </c>
      <c r="F75" s="950">
        <f>SUM(F76:F81)</f>
        <v>0</v>
      </c>
      <c r="G75" s="1078">
        <f aca="true" t="shared" si="9" ref="G75:M75">SUM(G76:G81)</f>
        <v>0</v>
      </c>
      <c r="H75" s="1079">
        <f>SUM(H76:H81)</f>
        <v>0</v>
      </c>
      <c r="I75" s="1079">
        <f>SUM(I76:I81)</f>
        <v>0</v>
      </c>
      <c r="J75" s="1080">
        <f>SUM(J76:J81)</f>
        <v>0</v>
      </c>
      <c r="K75" s="965">
        <f t="shared" si="9"/>
        <v>0</v>
      </c>
      <c r="L75" s="965">
        <f t="shared" si="9"/>
        <v>0</v>
      </c>
      <c r="M75" s="965">
        <f t="shared" si="9"/>
        <v>0</v>
      </c>
      <c r="N75" s="999"/>
      <c r="O75" s="1154" t="s">
        <v>112</v>
      </c>
      <c r="P75" s="963"/>
      <c r="Q75" s="1006"/>
      <c r="R75" s="1112"/>
      <c r="S75" s="1112"/>
      <c r="T75" s="1112"/>
      <c r="U75" s="1112"/>
      <c r="V75" s="1112"/>
      <c r="W75" s="1112"/>
      <c r="X75" s="1113"/>
      <c r="Y75" s="1112"/>
      <c r="Z75" s="1112"/>
    </row>
    <row r="76" spans="1:26" ht="15.75">
      <c r="A76" s="1120">
        <v>250</v>
      </c>
      <c r="B76" s="902" t="s">
        <v>1103</v>
      </c>
      <c r="C76" s="902" t="s">
        <v>47</v>
      </c>
      <c r="D76" s="902"/>
      <c r="E76" s="903">
        <f>+OTCHET!E454+OTCHET!E457</f>
        <v>0</v>
      </c>
      <c r="F76" s="903">
        <f t="shared" si="1"/>
        <v>0</v>
      </c>
      <c r="G76" s="1048">
        <f>+OTCHET!G454+OTCHET!G457</f>
        <v>0</v>
      </c>
      <c r="H76" s="1049">
        <f>+OTCHET!H454+OTCHET!H457</f>
        <v>0</v>
      </c>
      <c r="I76" s="1049">
        <f>+OTCHET!I454+OTCHET!I457</f>
        <v>0</v>
      </c>
      <c r="J76" s="1050">
        <f>+OTCHET!J454+OTCHET!J457</f>
        <v>0</v>
      </c>
      <c r="K76" s="965"/>
      <c r="L76" s="965"/>
      <c r="M76" s="965"/>
      <c r="N76" s="999"/>
      <c r="O76" s="1146" t="s">
        <v>47</v>
      </c>
      <c r="P76" s="963"/>
      <c r="Q76" s="1006"/>
      <c r="R76" s="1112"/>
      <c r="S76" s="1112"/>
      <c r="T76" s="1112"/>
      <c r="U76" s="1112"/>
      <c r="V76" s="1112"/>
      <c r="W76" s="1112"/>
      <c r="X76" s="1113"/>
      <c r="Y76" s="1112"/>
      <c r="Z76" s="1112"/>
    </row>
    <row r="77" spans="1:26" ht="15.75">
      <c r="A77" s="1120">
        <v>260</v>
      </c>
      <c r="B77" s="911" t="s">
        <v>1104</v>
      </c>
      <c r="C77" s="911" t="s">
        <v>48</v>
      </c>
      <c r="D77" s="911"/>
      <c r="E77" s="949">
        <f>+OTCHET!E455+OTCHET!E458</f>
        <v>0</v>
      </c>
      <c r="F77" s="949">
        <f t="shared" si="1"/>
        <v>0</v>
      </c>
      <c r="G77" s="1075">
        <f>+OTCHET!G455+OTCHET!G458</f>
        <v>0</v>
      </c>
      <c r="H77" s="1076">
        <f>+OTCHET!H455+OTCHET!H458</f>
        <v>0</v>
      </c>
      <c r="I77" s="1076">
        <f>+OTCHET!I455+OTCHET!I458</f>
        <v>0</v>
      </c>
      <c r="J77" s="1077">
        <f>+OTCHET!J455+OTCHET!J458</f>
        <v>0</v>
      </c>
      <c r="K77" s="965"/>
      <c r="L77" s="965"/>
      <c r="M77" s="965"/>
      <c r="N77" s="999"/>
      <c r="O77" s="1153" t="s">
        <v>48</v>
      </c>
      <c r="P77" s="963"/>
      <c r="Q77" s="1006"/>
      <c r="R77" s="1112"/>
      <c r="S77" s="1112"/>
      <c r="T77" s="1112"/>
      <c r="U77" s="1112"/>
      <c r="V77" s="1112"/>
      <c r="W77" s="1112"/>
      <c r="X77" s="1113"/>
      <c r="Y77" s="1112"/>
      <c r="Z77" s="1112"/>
    </row>
    <row r="78" spans="1:26" ht="15.75">
      <c r="A78" s="1120">
        <v>265</v>
      </c>
      <c r="B78" s="911" t="s">
        <v>1912</v>
      </c>
      <c r="C78" s="911" t="s">
        <v>49</v>
      </c>
      <c r="D78" s="911"/>
      <c r="E78" s="949">
        <f>OTCHET!E459</f>
        <v>0</v>
      </c>
      <c r="F78" s="949">
        <f t="shared" si="1"/>
        <v>0</v>
      </c>
      <c r="G78" s="1075">
        <f>OTCHET!G459</f>
        <v>0</v>
      </c>
      <c r="H78" s="1076">
        <f>OTCHET!H459</f>
        <v>0</v>
      </c>
      <c r="I78" s="1076">
        <f>OTCHET!I459</f>
        <v>0</v>
      </c>
      <c r="J78" s="1077">
        <f>OTCHET!J459</f>
        <v>0</v>
      </c>
      <c r="K78" s="965"/>
      <c r="L78" s="965"/>
      <c r="M78" s="965"/>
      <c r="N78" s="999"/>
      <c r="O78" s="1153" t="s">
        <v>49</v>
      </c>
      <c r="P78" s="963"/>
      <c r="Q78" s="1006"/>
      <c r="R78" s="1112"/>
      <c r="S78" s="1112"/>
      <c r="T78" s="1112"/>
      <c r="U78" s="1112"/>
      <c r="V78" s="1112"/>
      <c r="W78" s="1112"/>
      <c r="X78" s="1113"/>
      <c r="Y78" s="1112"/>
      <c r="Z78" s="1112"/>
    </row>
    <row r="79" spans="1:26" ht="15.75" customHeight="1" hidden="1">
      <c r="A79" s="1120"/>
      <c r="B79" s="911"/>
      <c r="C79" s="911"/>
      <c r="D79" s="911"/>
      <c r="E79" s="949"/>
      <c r="F79" s="949">
        <f t="shared" si="1"/>
        <v>0</v>
      </c>
      <c r="G79" s="1075"/>
      <c r="H79" s="1076"/>
      <c r="I79" s="1076"/>
      <c r="J79" s="1077"/>
      <c r="K79" s="965"/>
      <c r="L79" s="965"/>
      <c r="M79" s="965"/>
      <c r="N79" s="999"/>
      <c r="O79" s="1153"/>
      <c r="P79" s="963"/>
      <c r="Q79" s="1006"/>
      <c r="R79" s="1112"/>
      <c r="S79" s="1112"/>
      <c r="T79" s="1112"/>
      <c r="U79" s="1112"/>
      <c r="V79" s="1112"/>
      <c r="W79" s="1112"/>
      <c r="X79" s="1113"/>
      <c r="Y79" s="1112"/>
      <c r="Z79" s="1112"/>
    </row>
    <row r="80" spans="1:26" ht="15.75">
      <c r="A80" s="1120">
        <v>270</v>
      </c>
      <c r="B80" s="911" t="s">
        <v>177</v>
      </c>
      <c r="C80" s="911" t="s">
        <v>50</v>
      </c>
      <c r="D80" s="911"/>
      <c r="E80" s="949">
        <f>+OTCHET!E467</f>
        <v>0</v>
      </c>
      <c r="F80" s="949">
        <f t="shared" si="1"/>
        <v>0</v>
      </c>
      <c r="G80" s="1075">
        <f>+OTCHET!G467</f>
        <v>0</v>
      </c>
      <c r="H80" s="1076">
        <f>+OTCHET!H467</f>
        <v>0</v>
      </c>
      <c r="I80" s="1076">
        <f>+OTCHET!I467</f>
        <v>0</v>
      </c>
      <c r="J80" s="1077">
        <f>+OTCHET!J467</f>
        <v>0</v>
      </c>
      <c r="K80" s="965"/>
      <c r="L80" s="965"/>
      <c r="M80" s="965"/>
      <c r="N80" s="999"/>
      <c r="O80" s="1153" t="s">
        <v>50</v>
      </c>
      <c r="P80" s="963"/>
      <c r="Q80" s="1006"/>
      <c r="R80" s="1112"/>
      <c r="S80" s="1112"/>
      <c r="T80" s="1112"/>
      <c r="U80" s="1112"/>
      <c r="V80" s="1112"/>
      <c r="W80" s="1112"/>
      <c r="X80" s="1113"/>
      <c r="Y80" s="1112"/>
      <c r="Z80" s="1112"/>
    </row>
    <row r="81" spans="1:26" ht="15.75">
      <c r="A81" s="1120">
        <v>275</v>
      </c>
      <c r="B81" s="904" t="s">
        <v>176</v>
      </c>
      <c r="C81" s="904" t="s">
        <v>51</v>
      </c>
      <c r="D81" s="904"/>
      <c r="E81" s="905">
        <f>+OTCHET!E468</f>
        <v>0</v>
      </c>
      <c r="F81" s="905">
        <f t="shared" si="1"/>
        <v>0</v>
      </c>
      <c r="G81" s="1051">
        <f>+OTCHET!G468</f>
        <v>0</v>
      </c>
      <c r="H81" s="1052">
        <f>+OTCHET!H468</f>
        <v>0</v>
      </c>
      <c r="I81" s="1052">
        <f>+OTCHET!I468</f>
        <v>0</v>
      </c>
      <c r="J81" s="1053">
        <f>+OTCHET!J468</f>
        <v>0</v>
      </c>
      <c r="K81" s="965"/>
      <c r="L81" s="965"/>
      <c r="M81" s="965"/>
      <c r="N81" s="999"/>
      <c r="O81" s="1147" t="s">
        <v>51</v>
      </c>
      <c r="P81" s="963"/>
      <c r="Q81" s="1006"/>
      <c r="R81" s="1112"/>
      <c r="S81" s="1112"/>
      <c r="T81" s="1112"/>
      <c r="U81" s="1112"/>
      <c r="V81" s="1112"/>
      <c r="W81" s="1112"/>
      <c r="X81" s="1113"/>
      <c r="Y81" s="1112"/>
      <c r="Z81" s="1112"/>
    </row>
    <row r="82" spans="1:26" ht="15.75">
      <c r="A82" s="1120">
        <v>280</v>
      </c>
      <c r="B82" s="938" t="s">
        <v>29</v>
      </c>
      <c r="C82" s="939" t="s">
        <v>1070</v>
      </c>
      <c r="D82" s="938"/>
      <c r="E82" s="953">
        <f>OTCHET!E523</f>
        <v>0</v>
      </c>
      <c r="F82" s="953">
        <f t="shared" si="1"/>
        <v>0</v>
      </c>
      <c r="G82" s="1072">
        <f>OTCHET!G523</f>
        <v>0</v>
      </c>
      <c r="H82" s="1073">
        <f>OTCHET!H523</f>
        <v>0</v>
      </c>
      <c r="I82" s="1073">
        <f>OTCHET!I523</f>
        <v>0</v>
      </c>
      <c r="J82" s="1074">
        <f>OTCHET!J523</f>
        <v>0</v>
      </c>
      <c r="K82" s="965"/>
      <c r="L82" s="965"/>
      <c r="M82" s="965"/>
      <c r="N82" s="999"/>
      <c r="O82" s="1152" t="s">
        <v>1070</v>
      </c>
      <c r="P82" s="963"/>
      <c r="Q82" s="1006"/>
      <c r="R82" s="1112"/>
      <c r="S82" s="1112"/>
      <c r="T82" s="1112"/>
      <c r="U82" s="1112"/>
      <c r="V82" s="1112"/>
      <c r="W82" s="1112"/>
      <c r="X82" s="1113"/>
      <c r="Y82" s="1112"/>
      <c r="Z82" s="1112"/>
    </row>
    <row r="83" spans="1:26" ht="15.75">
      <c r="A83" s="1120">
        <v>285</v>
      </c>
      <c r="B83" s="931" t="s">
        <v>1913</v>
      </c>
      <c r="C83" s="911" t="s">
        <v>1071</v>
      </c>
      <c r="D83" s="931"/>
      <c r="E83" s="949">
        <f>OTCHET!E524</f>
        <v>-36535900</v>
      </c>
      <c r="F83" s="949">
        <f t="shared" si="1"/>
        <v>-12899838</v>
      </c>
      <c r="G83" s="1075">
        <f>OTCHET!G524</f>
        <v>-12899838</v>
      </c>
      <c r="H83" s="1076">
        <f>OTCHET!H524</f>
        <v>0</v>
      </c>
      <c r="I83" s="1076">
        <f>OTCHET!I524</f>
        <v>0</v>
      </c>
      <c r="J83" s="1077">
        <f>OTCHET!J524</f>
        <v>0</v>
      </c>
      <c r="K83" s="965"/>
      <c r="L83" s="965"/>
      <c r="M83" s="965"/>
      <c r="N83" s="999"/>
      <c r="O83" s="1153" t="s">
        <v>1071</v>
      </c>
      <c r="P83" s="963"/>
      <c r="Q83" s="1006"/>
      <c r="R83" s="1112"/>
      <c r="S83" s="1112"/>
      <c r="T83" s="1112"/>
      <c r="U83" s="1112"/>
      <c r="V83" s="1112"/>
      <c r="W83" s="1112"/>
      <c r="X83" s="1113"/>
      <c r="Y83" s="1112"/>
      <c r="Z83" s="1112"/>
    </row>
    <row r="84" spans="1:26" ht="15.75">
      <c r="A84" s="1120">
        <v>290</v>
      </c>
      <c r="B84" s="934" t="s">
        <v>1077</v>
      </c>
      <c r="C84" s="932" t="s">
        <v>1501</v>
      </c>
      <c r="D84" s="934"/>
      <c r="E84" s="950">
        <f>+E85+E86</f>
        <v>0</v>
      </c>
      <c r="F84" s="950">
        <f>+F85+F86</f>
        <v>1002610</v>
      </c>
      <c r="G84" s="1078">
        <f aca="true" t="shared" si="10" ref="G84:M84">+G85+G86</f>
        <v>1002610</v>
      </c>
      <c r="H84" s="1079">
        <f>+H85+H86</f>
        <v>0</v>
      </c>
      <c r="I84" s="1079">
        <f>+I85+I86</f>
        <v>0</v>
      </c>
      <c r="J84" s="1080">
        <f>+J85+J86</f>
        <v>0</v>
      </c>
      <c r="K84" s="965">
        <f t="shared" si="10"/>
        <v>0</v>
      </c>
      <c r="L84" s="965">
        <f t="shared" si="10"/>
        <v>0</v>
      </c>
      <c r="M84" s="965">
        <f t="shared" si="10"/>
        <v>0</v>
      </c>
      <c r="N84" s="999"/>
      <c r="O84" s="1154" t="s">
        <v>1501</v>
      </c>
      <c r="P84" s="963"/>
      <c r="Q84" s="1006"/>
      <c r="R84" s="1112"/>
      <c r="S84" s="1112"/>
      <c r="T84" s="1112"/>
      <c r="U84" s="1112"/>
      <c r="V84" s="1112"/>
      <c r="W84" s="1112"/>
      <c r="X84" s="1113"/>
      <c r="Y84" s="1112"/>
      <c r="Z84" s="1112"/>
    </row>
    <row r="85" spans="1:26" ht="15.75">
      <c r="A85" s="1120">
        <v>295</v>
      </c>
      <c r="B85" s="902" t="s">
        <v>1076</v>
      </c>
      <c r="C85" s="902" t="s">
        <v>1502</v>
      </c>
      <c r="D85" s="971"/>
      <c r="E85" s="903">
        <f>+OTCHET!E491+OTCHET!E500+OTCHET!E504+OTCHET!E531</f>
        <v>0</v>
      </c>
      <c r="F85" s="903">
        <f t="shared" si="1"/>
        <v>0</v>
      </c>
      <c r="G85" s="1048">
        <f>+OTCHET!G491+OTCHET!G500+OTCHET!G504+OTCHET!G531</f>
        <v>0</v>
      </c>
      <c r="H85" s="1049">
        <f>+OTCHET!H491+OTCHET!H500+OTCHET!H504+OTCHET!H531</f>
        <v>0</v>
      </c>
      <c r="I85" s="1049">
        <f>+OTCHET!I491+OTCHET!I500+OTCHET!I504+OTCHET!I531</f>
        <v>0</v>
      </c>
      <c r="J85" s="1050">
        <f>+OTCHET!J491+OTCHET!J500+OTCHET!J504+OTCHET!J531</f>
        <v>0</v>
      </c>
      <c r="K85" s="965"/>
      <c r="L85" s="965"/>
      <c r="M85" s="965"/>
      <c r="N85" s="999"/>
      <c r="O85" s="1146" t="s">
        <v>1502</v>
      </c>
      <c r="P85" s="963"/>
      <c r="Q85" s="1006"/>
      <c r="R85" s="1112"/>
      <c r="S85" s="1112"/>
      <c r="T85" s="1112"/>
      <c r="U85" s="1112"/>
      <c r="V85" s="1112"/>
      <c r="W85" s="1112"/>
      <c r="X85" s="1113"/>
      <c r="Y85" s="1112"/>
      <c r="Z85" s="1112"/>
    </row>
    <row r="86" spans="1:26" ht="15.75">
      <c r="A86" s="1120">
        <v>300</v>
      </c>
      <c r="B86" s="904" t="s">
        <v>1106</v>
      </c>
      <c r="C86" s="904" t="s">
        <v>462</v>
      </c>
      <c r="D86" s="972"/>
      <c r="E86" s="905">
        <f>+OTCHET!E509+OTCHET!E512+OTCHET!E532</f>
        <v>0</v>
      </c>
      <c r="F86" s="905">
        <f t="shared" si="1"/>
        <v>1002610</v>
      </c>
      <c r="G86" s="1051">
        <f>+OTCHET!G509+OTCHET!G512+OTCHET!G532</f>
        <v>1002610</v>
      </c>
      <c r="H86" s="1052">
        <f>+OTCHET!H509+OTCHET!H512+OTCHET!H532</f>
        <v>0</v>
      </c>
      <c r="I86" s="1052">
        <f>+OTCHET!I509+OTCHET!I512+OTCHET!I532</f>
        <v>0</v>
      </c>
      <c r="J86" s="1053">
        <f>+OTCHET!J509+OTCHET!J512+OTCHET!J532</f>
        <v>0</v>
      </c>
      <c r="K86" s="965"/>
      <c r="L86" s="965"/>
      <c r="M86" s="965"/>
      <c r="N86" s="999"/>
      <c r="O86" s="1147" t="s">
        <v>462</v>
      </c>
      <c r="P86" s="963"/>
      <c r="Q86" s="1006"/>
      <c r="R86" s="1112"/>
      <c r="S86" s="1112"/>
      <c r="T86" s="1112"/>
      <c r="U86" s="1112"/>
      <c r="V86" s="1112"/>
      <c r="W86" s="1112"/>
      <c r="X86" s="1113"/>
      <c r="Y86" s="1112"/>
      <c r="Z86" s="1112"/>
    </row>
    <row r="87" spans="1:26" ht="15.75">
      <c r="A87" s="1120">
        <v>310</v>
      </c>
      <c r="B87" s="938" t="s">
        <v>583</v>
      </c>
      <c r="C87" s="939" t="s">
        <v>1072</v>
      </c>
      <c r="D87" s="969"/>
      <c r="E87" s="953">
        <f>OTCHET!E519</f>
        <v>0</v>
      </c>
      <c r="F87" s="953">
        <f aca="true" t="shared" si="11" ref="F87:F94">+G87+H87+I87+J87</f>
        <v>-189858</v>
      </c>
      <c r="G87" s="1072">
        <f>OTCHET!G519</f>
        <v>2850678</v>
      </c>
      <c r="H87" s="1073">
        <f>OTCHET!H519</f>
        <v>0</v>
      </c>
      <c r="I87" s="1073">
        <f>OTCHET!I519</f>
        <v>0</v>
      </c>
      <c r="J87" s="1074">
        <f>OTCHET!J519</f>
        <v>-3040536</v>
      </c>
      <c r="K87" s="965"/>
      <c r="L87" s="965"/>
      <c r="M87" s="965"/>
      <c r="N87" s="999"/>
      <c r="O87" s="1152" t="s">
        <v>1072</v>
      </c>
      <c r="P87" s="963"/>
      <c r="Q87" s="1006"/>
      <c r="R87" s="1112"/>
      <c r="S87" s="1112"/>
      <c r="T87" s="1112"/>
      <c r="U87" s="1112"/>
      <c r="V87" s="1112"/>
      <c r="W87" s="1112"/>
      <c r="X87" s="1113"/>
      <c r="Y87" s="1112"/>
      <c r="Z87" s="1112"/>
    </row>
    <row r="88" spans="1:26" ht="15.75">
      <c r="A88" s="1120">
        <v>320</v>
      </c>
      <c r="B88" s="931" t="s">
        <v>1075</v>
      </c>
      <c r="C88" s="911" t="s">
        <v>52</v>
      </c>
      <c r="D88" s="931"/>
      <c r="E88" s="949">
        <f>+OTCHET!E555+OTCHET!E556+OTCHET!E557+OTCHET!E558+OTCHET!E559+OTCHET!E560</f>
        <v>0</v>
      </c>
      <c r="F88" s="949">
        <f t="shared" si="11"/>
        <v>0</v>
      </c>
      <c r="G88" s="1075">
        <f>+OTCHET!G555+OTCHET!G556+OTCHET!G557+OTCHET!G558+OTCHET!G559+OTCHET!G560</f>
        <v>0</v>
      </c>
      <c r="H88" s="1076">
        <f>+OTCHET!H555+OTCHET!H556+OTCHET!H557+OTCHET!H558+OTCHET!H559+OTCHET!H560</f>
        <v>0</v>
      </c>
      <c r="I88" s="1076">
        <f>+OTCHET!I555+OTCHET!I556+OTCHET!I557+OTCHET!I558+OTCHET!I559+OTCHET!I560</f>
        <v>0</v>
      </c>
      <c r="J88" s="1077">
        <f>+OTCHET!J555+OTCHET!J556+OTCHET!J557+OTCHET!J558+OTCHET!J559+OTCHET!J560</f>
        <v>0</v>
      </c>
      <c r="K88" s="965"/>
      <c r="L88" s="965"/>
      <c r="M88" s="965"/>
      <c r="N88" s="999"/>
      <c r="O88" s="1153" t="s">
        <v>52</v>
      </c>
      <c r="P88" s="963"/>
      <c r="Q88" s="1006"/>
      <c r="R88" s="1112"/>
      <c r="S88" s="1112"/>
      <c r="T88" s="1112"/>
      <c r="U88" s="1112"/>
      <c r="V88" s="1112"/>
      <c r="W88" s="1112"/>
      <c r="X88" s="1113"/>
      <c r="Y88" s="1112"/>
      <c r="Z88" s="1112"/>
    </row>
    <row r="89" spans="1:26" ht="15.75">
      <c r="A89" s="1120">
        <v>330</v>
      </c>
      <c r="B89" s="964" t="s">
        <v>1074</v>
      </c>
      <c r="C89" s="964" t="s">
        <v>53</v>
      </c>
      <c r="D89" s="964"/>
      <c r="E89" s="923">
        <f>+OTCHET!E561+OTCHET!E562+OTCHET!E563+OTCHET!E564+OTCHET!E565+OTCHET!E566+OTCHET!E567</f>
        <v>0</v>
      </c>
      <c r="F89" s="923">
        <f t="shared" si="11"/>
        <v>0</v>
      </c>
      <c r="G89" s="1039">
        <f>+OTCHET!G561+OTCHET!G562+OTCHET!G563+OTCHET!G564+OTCHET!G565+OTCHET!G566+OTCHET!G567</f>
        <v>0</v>
      </c>
      <c r="H89" s="1040">
        <f>+OTCHET!H561+OTCHET!H562+OTCHET!H563+OTCHET!H564+OTCHET!H565+OTCHET!H566+OTCHET!H567</f>
        <v>0</v>
      </c>
      <c r="I89" s="1040">
        <f>+OTCHET!I561+OTCHET!I562+OTCHET!I563+OTCHET!I564+OTCHET!I565+OTCHET!I566+OTCHET!I567</f>
        <v>0</v>
      </c>
      <c r="J89" s="1041">
        <f>+OTCHET!J561+OTCHET!J562+OTCHET!J563+OTCHET!J564+OTCHET!J565+OTCHET!J566+OTCHET!J567</f>
        <v>0</v>
      </c>
      <c r="K89" s="966"/>
      <c r="L89" s="966"/>
      <c r="M89" s="966"/>
      <c r="N89" s="999"/>
      <c r="O89" s="1143" t="s">
        <v>53</v>
      </c>
      <c r="P89" s="963"/>
      <c r="Q89" s="1006"/>
      <c r="R89" s="1112"/>
      <c r="S89" s="1112"/>
      <c r="T89" s="1112"/>
      <c r="U89" s="1112"/>
      <c r="V89" s="1112"/>
      <c r="W89" s="1112"/>
      <c r="X89" s="1113"/>
      <c r="Y89" s="1112"/>
      <c r="Z89" s="1112"/>
    </row>
    <row r="90" spans="1:26" ht="15.75">
      <c r="A90" s="1120">
        <v>335</v>
      </c>
      <c r="B90" s="911" t="s">
        <v>1073</v>
      </c>
      <c r="C90" s="911" t="s">
        <v>54</v>
      </c>
      <c r="D90" s="964"/>
      <c r="E90" s="923">
        <f>+OTCHET!E568</f>
        <v>0</v>
      </c>
      <c r="F90" s="923">
        <f t="shared" si="11"/>
        <v>0</v>
      </c>
      <c r="G90" s="1039">
        <f>+OTCHET!G568</f>
        <v>0</v>
      </c>
      <c r="H90" s="1040">
        <f>+OTCHET!H568</f>
        <v>0</v>
      </c>
      <c r="I90" s="1040">
        <f>+OTCHET!I568</f>
        <v>0</v>
      </c>
      <c r="J90" s="1041">
        <f>+OTCHET!J568</f>
        <v>0</v>
      </c>
      <c r="K90" s="966"/>
      <c r="L90" s="966"/>
      <c r="M90" s="966"/>
      <c r="N90" s="999"/>
      <c r="O90" s="1143" t="s">
        <v>54</v>
      </c>
      <c r="P90" s="963"/>
      <c r="Q90" s="1006"/>
      <c r="R90" s="1112"/>
      <c r="S90" s="1112"/>
      <c r="T90" s="1112"/>
      <c r="U90" s="1112"/>
      <c r="V90" s="1112"/>
      <c r="W90" s="1112"/>
      <c r="X90" s="1113"/>
      <c r="Y90" s="1112"/>
      <c r="Z90" s="1112"/>
    </row>
    <row r="91" spans="1:26" ht="15.75">
      <c r="A91" s="1120">
        <v>340</v>
      </c>
      <c r="B91" s="911" t="s">
        <v>60</v>
      </c>
      <c r="C91" s="911" t="s">
        <v>61</v>
      </c>
      <c r="D91" s="911"/>
      <c r="E91" s="923">
        <f>+OTCHET!E575+OTCHET!E576</f>
        <v>17407200</v>
      </c>
      <c r="F91" s="923">
        <f t="shared" si="11"/>
        <v>12694056</v>
      </c>
      <c r="G91" s="1039">
        <f>+OTCHET!G575+OTCHET!G576</f>
        <v>12694056</v>
      </c>
      <c r="H91" s="1040">
        <f>+OTCHET!H575+OTCHET!H576</f>
        <v>0</v>
      </c>
      <c r="I91" s="1040">
        <f>+OTCHET!I575+OTCHET!I576</f>
        <v>0</v>
      </c>
      <c r="J91" s="1041">
        <f>+OTCHET!J575+OTCHET!J576</f>
        <v>0</v>
      </c>
      <c r="K91" s="966"/>
      <c r="L91" s="966"/>
      <c r="M91" s="966"/>
      <c r="N91" s="999"/>
      <c r="O91" s="1143" t="s">
        <v>61</v>
      </c>
      <c r="P91" s="963"/>
      <c r="Q91" s="1006"/>
      <c r="R91" s="1112"/>
      <c r="S91" s="1112"/>
      <c r="T91" s="1112"/>
      <c r="U91" s="1112"/>
      <c r="V91" s="1112"/>
      <c r="W91" s="1112"/>
      <c r="X91" s="1113"/>
      <c r="Y91" s="1112"/>
      <c r="Z91" s="1112"/>
    </row>
    <row r="92" spans="1:26" ht="15.75">
      <c r="A92" s="1120">
        <v>345</v>
      </c>
      <c r="B92" s="911" t="s">
        <v>62</v>
      </c>
      <c r="C92" s="964" t="s">
        <v>63</v>
      </c>
      <c r="D92" s="911"/>
      <c r="E92" s="923">
        <f>+OTCHET!E577+OTCHET!E578</f>
        <v>-11279800</v>
      </c>
      <c r="F92" s="923">
        <f t="shared" si="11"/>
        <v>-14256835</v>
      </c>
      <c r="G92" s="1039">
        <f>+OTCHET!G577+OTCHET!G578</f>
        <v>-14256835</v>
      </c>
      <c r="H92" s="1040">
        <f>+OTCHET!H577+OTCHET!H578</f>
        <v>0</v>
      </c>
      <c r="I92" s="1040">
        <f>+OTCHET!I577+OTCHET!I578</f>
        <v>0</v>
      </c>
      <c r="J92" s="1041">
        <f>+OTCHET!J577+OTCHET!J578</f>
        <v>0</v>
      </c>
      <c r="K92" s="966"/>
      <c r="L92" s="966"/>
      <c r="M92" s="966"/>
      <c r="N92" s="999"/>
      <c r="O92" s="1143" t="s">
        <v>63</v>
      </c>
      <c r="P92" s="963"/>
      <c r="Q92" s="1006"/>
      <c r="R92" s="1112"/>
      <c r="S92" s="1112"/>
      <c r="T92" s="1112"/>
      <c r="U92" s="1112"/>
      <c r="V92" s="1112"/>
      <c r="W92" s="1112"/>
      <c r="X92" s="1113"/>
      <c r="Y92" s="1112"/>
      <c r="Z92" s="1112"/>
    </row>
    <row r="93" spans="1:26" ht="15.75">
      <c r="A93" s="1120">
        <v>350</v>
      </c>
      <c r="B93" s="932" t="s">
        <v>1915</v>
      </c>
      <c r="C93" s="932" t="s">
        <v>1107</v>
      </c>
      <c r="D93" s="932"/>
      <c r="E93" s="925">
        <f>OTCHET!E579</f>
        <v>0</v>
      </c>
      <c r="F93" s="925">
        <f t="shared" si="11"/>
        <v>0</v>
      </c>
      <c r="G93" s="1018">
        <f>OTCHET!G579</f>
        <v>0</v>
      </c>
      <c r="H93" s="1019">
        <f>OTCHET!H579</f>
        <v>0</v>
      </c>
      <c r="I93" s="1019">
        <f>OTCHET!I579</f>
        <v>0</v>
      </c>
      <c r="J93" s="1020">
        <f>OTCHET!J579</f>
        <v>0</v>
      </c>
      <c r="K93" s="966"/>
      <c r="L93" s="966"/>
      <c r="M93" s="966"/>
      <c r="N93" s="999"/>
      <c r="O93" s="1139" t="s">
        <v>1107</v>
      </c>
      <c r="P93" s="963"/>
      <c r="Q93" s="1006"/>
      <c r="R93" s="1112"/>
      <c r="S93" s="1112"/>
      <c r="T93" s="1112"/>
      <c r="U93" s="1112"/>
      <c r="V93" s="1112"/>
      <c r="W93" s="1112"/>
      <c r="X93" s="1113"/>
      <c r="Y93" s="1112"/>
      <c r="Z93" s="1112"/>
    </row>
    <row r="94" spans="1:26" ht="16.5" thickBot="1">
      <c r="A94" s="1121">
        <v>355</v>
      </c>
      <c r="B94" s="973" t="s">
        <v>278</v>
      </c>
      <c r="C94" s="973" t="s">
        <v>277</v>
      </c>
      <c r="D94" s="973"/>
      <c r="E94" s="974">
        <f>+OTCHET!E582</f>
        <v>0</v>
      </c>
      <c r="F94" s="974">
        <f t="shared" si="11"/>
        <v>0</v>
      </c>
      <c r="G94" s="1096">
        <f>+OTCHET!G582</f>
        <v>0</v>
      </c>
      <c r="H94" s="1097">
        <f>+OTCHET!H582</f>
        <v>0</v>
      </c>
      <c r="I94" s="1097">
        <f>+OTCHET!I582</f>
        <v>0</v>
      </c>
      <c r="J94" s="1098">
        <f>+OTCHET!J582</f>
        <v>0</v>
      </c>
      <c r="K94" s="967"/>
      <c r="L94" s="967"/>
      <c r="M94" s="967"/>
      <c r="N94" s="999"/>
      <c r="O94" s="1161" t="s">
        <v>277</v>
      </c>
      <c r="P94" s="968"/>
      <c r="Q94" s="1006"/>
      <c r="R94" s="1112"/>
      <c r="S94" s="1112"/>
      <c r="T94" s="1112"/>
      <c r="U94" s="1112"/>
      <c r="V94" s="1112"/>
      <c r="W94" s="1112"/>
      <c r="X94" s="1113"/>
      <c r="Y94" s="1112"/>
      <c r="Z94" s="1112"/>
    </row>
    <row r="95" spans="2:26" ht="16.5" hidden="1" thickBot="1">
      <c r="B95" s="889" t="s">
        <v>1053</v>
      </c>
      <c r="C95" s="889"/>
      <c r="D95" s="889"/>
      <c r="E95" s="890"/>
      <c r="F95" s="890"/>
      <c r="G95" s="890"/>
      <c r="H95" s="890"/>
      <c r="I95" s="890"/>
      <c r="J95" s="890"/>
      <c r="K95" s="489"/>
      <c r="L95" s="489"/>
      <c r="M95" s="489"/>
      <c r="N95" s="1001"/>
      <c r="O95" s="889"/>
      <c r="P95" s="501"/>
      <c r="Q95" s="1006"/>
      <c r="R95" s="1112"/>
      <c r="S95" s="1112"/>
      <c r="T95" s="1112"/>
      <c r="U95" s="1112"/>
      <c r="V95" s="1112"/>
      <c r="W95" s="1112"/>
      <c r="X95" s="1113"/>
      <c r="Y95" s="1112"/>
      <c r="Z95" s="1112"/>
    </row>
    <row r="96" spans="2:26" ht="16.5" hidden="1" thickBot="1">
      <c r="B96" s="889" t="s">
        <v>1054</v>
      </c>
      <c r="C96" s="889"/>
      <c r="D96" s="889"/>
      <c r="E96" s="890"/>
      <c r="F96" s="890"/>
      <c r="G96" s="890"/>
      <c r="H96" s="890"/>
      <c r="I96" s="890"/>
      <c r="J96" s="890"/>
      <c r="K96" s="489"/>
      <c r="L96" s="489"/>
      <c r="M96" s="489"/>
      <c r="N96" s="1001"/>
      <c r="O96" s="889"/>
      <c r="P96" s="501"/>
      <c r="Q96" s="1006"/>
      <c r="R96" s="1112"/>
      <c r="S96" s="1112"/>
      <c r="T96" s="1112"/>
      <c r="U96" s="1112"/>
      <c r="V96" s="1112"/>
      <c r="W96" s="1112"/>
      <c r="X96" s="1113"/>
      <c r="Y96" s="1112"/>
      <c r="Z96" s="1112"/>
    </row>
    <row r="97" spans="2:26" ht="16.5" hidden="1" thickBot="1">
      <c r="B97" s="889" t="s">
        <v>1055</v>
      </c>
      <c r="C97" s="889"/>
      <c r="D97" s="889"/>
      <c r="E97" s="890"/>
      <c r="F97" s="890"/>
      <c r="G97" s="890"/>
      <c r="H97" s="890"/>
      <c r="I97" s="890"/>
      <c r="J97" s="891"/>
      <c r="K97" s="510"/>
      <c r="L97" s="510"/>
      <c r="M97" s="510"/>
      <c r="N97" s="1001"/>
      <c r="O97" s="889"/>
      <c r="P97" s="501"/>
      <c r="Q97" s="1006"/>
      <c r="R97" s="1112"/>
      <c r="S97" s="1112"/>
      <c r="T97" s="1112"/>
      <c r="U97" s="1112"/>
      <c r="V97" s="1112"/>
      <c r="W97" s="1112"/>
      <c r="X97" s="1113"/>
      <c r="Y97" s="1112"/>
      <c r="Z97" s="1112"/>
    </row>
    <row r="98" spans="2:26" ht="16.5" hidden="1" thickBot="1">
      <c r="B98" s="892" t="s">
        <v>1056</v>
      </c>
      <c r="C98" s="893"/>
      <c r="D98" s="893"/>
      <c r="E98" s="890"/>
      <c r="F98" s="890"/>
      <c r="G98" s="890"/>
      <c r="H98" s="890"/>
      <c r="I98" s="890"/>
      <c r="J98" s="891"/>
      <c r="K98" s="510"/>
      <c r="L98" s="510"/>
      <c r="M98" s="510"/>
      <c r="N98" s="1001"/>
      <c r="O98" s="893"/>
      <c r="P98" s="501"/>
      <c r="Q98" s="1006"/>
      <c r="R98" s="1112"/>
      <c r="S98" s="1112"/>
      <c r="T98" s="1112"/>
      <c r="U98" s="1112"/>
      <c r="V98" s="1112"/>
      <c r="W98" s="1112"/>
      <c r="X98" s="1113"/>
      <c r="Y98" s="1112"/>
      <c r="Z98" s="1112"/>
    </row>
    <row r="99" spans="2:26" ht="16.5" hidden="1" thickBot="1">
      <c r="B99" s="892"/>
      <c r="C99" s="892"/>
      <c r="D99" s="892"/>
      <c r="E99" s="894"/>
      <c r="F99" s="894"/>
      <c r="G99" s="894"/>
      <c r="H99" s="894"/>
      <c r="I99" s="894"/>
      <c r="J99" s="894"/>
      <c r="K99" s="512"/>
      <c r="L99" s="512"/>
      <c r="M99" s="512"/>
      <c r="N99" s="1000"/>
      <c r="O99" s="892"/>
      <c r="P99" s="492"/>
      <c r="Q99" s="1006"/>
      <c r="R99" s="1112"/>
      <c r="S99" s="1112"/>
      <c r="T99" s="1112"/>
      <c r="U99" s="1112"/>
      <c r="V99" s="1112"/>
      <c r="W99" s="1112"/>
      <c r="X99" s="1113"/>
      <c r="Y99" s="1112"/>
      <c r="Z99" s="1112"/>
    </row>
    <row r="100" spans="2:26" ht="16.5" hidden="1" thickBot="1">
      <c r="B100" s="893" t="s">
        <v>1057</v>
      </c>
      <c r="C100" s="893"/>
      <c r="D100" s="893"/>
      <c r="E100" s="894"/>
      <c r="F100" s="894"/>
      <c r="G100" s="894"/>
      <c r="H100" s="894"/>
      <c r="I100" s="894"/>
      <c r="J100" s="894"/>
      <c r="K100" s="511"/>
      <c r="L100" s="511"/>
      <c r="M100" s="511"/>
      <c r="N100" s="1000"/>
      <c r="O100" s="893"/>
      <c r="P100" s="492"/>
      <c r="Q100" s="1006"/>
      <c r="R100" s="1112"/>
      <c r="S100" s="1112"/>
      <c r="T100" s="1112"/>
      <c r="U100" s="1112"/>
      <c r="V100" s="1112"/>
      <c r="W100" s="1112"/>
      <c r="X100" s="1113"/>
      <c r="Y100" s="1112"/>
      <c r="Z100" s="1112"/>
    </row>
    <row r="101" spans="2:26" ht="16.5" hidden="1" thickBot="1">
      <c r="B101" s="889" t="s">
        <v>1055</v>
      </c>
      <c r="C101" s="889"/>
      <c r="D101" s="889"/>
      <c r="E101" s="894"/>
      <c r="F101" s="895"/>
      <c r="G101" s="895"/>
      <c r="H101" s="895"/>
      <c r="I101" s="894"/>
      <c r="J101" s="894"/>
      <c r="K101" s="512"/>
      <c r="L101" s="512"/>
      <c r="M101" s="512"/>
      <c r="N101" s="1000"/>
      <c r="O101" s="889"/>
      <c r="P101" s="492"/>
      <c r="Q101" s="1006"/>
      <c r="R101" s="1112"/>
      <c r="S101" s="1112"/>
      <c r="T101" s="1112"/>
      <c r="U101" s="1112"/>
      <c r="V101" s="1112"/>
      <c r="W101" s="1112"/>
      <c r="X101" s="1113"/>
      <c r="Y101" s="1112"/>
      <c r="Z101" s="1112"/>
    </row>
    <row r="102" spans="2:26" ht="16.5" hidden="1" thickBot="1">
      <c r="B102" s="892" t="s">
        <v>1056</v>
      </c>
      <c r="C102" s="892"/>
      <c r="D102" s="892"/>
      <c r="E102" s="894"/>
      <c r="F102" s="895"/>
      <c r="G102" s="895"/>
      <c r="H102" s="895"/>
      <c r="I102" s="894"/>
      <c r="J102" s="894"/>
      <c r="K102" s="512"/>
      <c r="L102" s="512"/>
      <c r="M102" s="511"/>
      <c r="N102" s="1002"/>
      <c r="O102" s="892"/>
      <c r="P102" s="492"/>
      <c r="Q102" s="1006"/>
      <c r="R102" s="1112"/>
      <c r="S102" s="1112"/>
      <c r="T102" s="1112"/>
      <c r="U102" s="1112"/>
      <c r="V102" s="1112"/>
      <c r="W102" s="1112"/>
      <c r="X102" s="1113"/>
      <c r="Y102" s="1112"/>
      <c r="Z102" s="1112"/>
    </row>
    <row r="103" spans="2:26" ht="16.5" thickTop="1">
      <c r="B103" s="1535">
        <f>+IF(+SUM(E$63:J$63)=0,0,"Контрола: дефицит/излишък = финансиране с обратен знак (V. + VІ. = 0)")</f>
        <v>0</v>
      </c>
      <c r="C103" s="1172"/>
      <c r="D103" s="1172"/>
      <c r="E103" s="1173">
        <f aca="true" t="shared" si="12" ref="E103:J103">+E$62+E$64</f>
        <v>0</v>
      </c>
      <c r="F103" s="1173">
        <f t="shared" si="12"/>
        <v>0</v>
      </c>
      <c r="G103" s="1174">
        <f t="shared" si="12"/>
        <v>0</v>
      </c>
      <c r="H103" s="1174">
        <f t="shared" si="12"/>
        <v>0</v>
      </c>
      <c r="I103" s="1174">
        <f t="shared" si="12"/>
        <v>0</v>
      </c>
      <c r="J103" s="1174">
        <f t="shared" si="12"/>
        <v>0</v>
      </c>
      <c r="K103" s="513"/>
      <c r="L103" s="513"/>
      <c r="M103" s="513"/>
      <c r="N103" s="1002"/>
      <c r="O103" s="896"/>
      <c r="P103" s="492"/>
      <c r="Q103" s="1006"/>
      <c r="R103" s="1112"/>
      <c r="S103" s="1112"/>
      <c r="T103" s="1112"/>
      <c r="U103" s="1112"/>
      <c r="V103" s="1112"/>
      <c r="W103" s="1112"/>
      <c r="X103" s="1113"/>
      <c r="Y103" s="1112"/>
      <c r="Z103" s="1112"/>
    </row>
    <row r="104" spans="2:26" ht="15.75">
      <c r="B104" s="896"/>
      <c r="C104" s="896"/>
      <c r="D104" s="896"/>
      <c r="E104" s="897"/>
      <c r="F104" s="1182"/>
      <c r="G104" s="1179"/>
      <c r="H104" s="881"/>
      <c r="I104" s="881"/>
      <c r="K104" s="513"/>
      <c r="L104" s="513"/>
      <c r="M104" s="513"/>
      <c r="N104" s="1002"/>
      <c r="O104" s="896"/>
      <c r="P104" s="492"/>
      <c r="Q104" s="1003"/>
      <c r="R104" s="1112"/>
      <c r="S104" s="1112"/>
      <c r="T104" s="1112"/>
      <c r="U104" s="1112"/>
      <c r="V104" s="1112"/>
      <c r="W104" s="1112"/>
      <c r="X104" s="1113"/>
      <c r="Y104" s="1112"/>
      <c r="Z104" s="1112"/>
    </row>
    <row r="105" spans="2:26" ht="19.5" customHeight="1">
      <c r="B105" s="1419" t="str">
        <f>+OTCHET!H593</f>
        <v>Olga.Georgieva@nssi.bg</v>
      </c>
      <c r="C105" s="896"/>
      <c r="D105" s="896"/>
      <c r="E105" s="1183"/>
      <c r="F105" s="477"/>
      <c r="G105" s="1420" t="str">
        <f>+OTCHET!E593</f>
        <v>926-13-01</v>
      </c>
      <c r="H105" s="1420">
        <f>+OTCHET!F593</f>
        <v>0</v>
      </c>
      <c r="I105" s="1421"/>
      <c r="J105" s="1422">
        <f>+OTCHET!B593</f>
        <v>12082015</v>
      </c>
      <c r="K105" s="513"/>
      <c r="L105" s="513"/>
      <c r="M105" s="513"/>
      <c r="N105" s="1002"/>
      <c r="O105" s="896"/>
      <c r="P105" s="492"/>
      <c r="Q105" s="1003"/>
      <c r="R105" s="1112"/>
      <c r="S105" s="1112"/>
      <c r="T105" s="1112"/>
      <c r="U105" s="1112"/>
      <c r="V105" s="1112"/>
      <c r="W105" s="1112"/>
      <c r="X105" s="1113"/>
      <c r="Y105" s="1112"/>
      <c r="Z105" s="1112"/>
    </row>
    <row r="106" spans="2:26" ht="15.75">
      <c r="B106" s="1196" t="s">
        <v>93</v>
      </c>
      <c r="C106" s="1423"/>
      <c r="D106" s="1423"/>
      <c r="E106" s="1424"/>
      <c r="F106" s="1424"/>
      <c r="G106" s="1624" t="s">
        <v>92</v>
      </c>
      <c r="H106" s="1624"/>
      <c r="I106" s="1425"/>
      <c r="J106" s="1197" t="s">
        <v>91</v>
      </c>
      <c r="K106" s="513"/>
      <c r="L106" s="513"/>
      <c r="M106" s="513"/>
      <c r="N106" s="1002"/>
      <c r="O106" s="896"/>
      <c r="P106" s="492"/>
      <c r="Q106" s="1003"/>
      <c r="R106" s="1112"/>
      <c r="S106" s="1112"/>
      <c r="T106" s="1112"/>
      <c r="U106" s="1112"/>
      <c r="V106" s="1112"/>
      <c r="W106" s="1112"/>
      <c r="X106" s="1113"/>
      <c r="Y106" s="1112"/>
      <c r="Z106" s="1112"/>
    </row>
    <row r="107" spans="2:26" ht="17.25" customHeight="1">
      <c r="B107" s="1180" t="s">
        <v>1920</v>
      </c>
      <c r="C107" s="901"/>
      <c r="D107" s="901"/>
      <c r="E107" s="881"/>
      <c r="F107" s="1426"/>
      <c r="G107" s="881"/>
      <c r="H107" s="881"/>
      <c r="I107" s="881"/>
      <c r="J107" s="881"/>
      <c r="K107" s="513"/>
      <c r="L107" s="513"/>
      <c r="M107" s="513"/>
      <c r="N107" s="1002"/>
      <c r="O107" s="896"/>
      <c r="P107" s="492"/>
      <c r="Q107" s="1003"/>
      <c r="R107" s="1112"/>
      <c r="S107" s="1112"/>
      <c r="T107" s="1112"/>
      <c r="U107" s="1112"/>
      <c r="V107" s="1112"/>
      <c r="W107" s="1112"/>
      <c r="X107" s="1113"/>
      <c r="Y107" s="1112"/>
      <c r="Z107" s="1112"/>
    </row>
    <row r="108" spans="2:26" ht="17.25" customHeight="1">
      <c r="B108" s="1421"/>
      <c r="C108" s="898"/>
      <c r="D108" s="896"/>
      <c r="E108" s="1623" t="str">
        <f>+OTCHET!D591</f>
        <v>Олга Георгиева</v>
      </c>
      <c r="F108" s="1623"/>
      <c r="G108" s="881"/>
      <c r="H108" s="881"/>
      <c r="I108" s="881"/>
      <c r="J108" s="881"/>
      <c r="K108" s="513"/>
      <c r="L108" s="513"/>
      <c r="M108" s="513"/>
      <c r="N108" s="1002"/>
      <c r="O108" s="896"/>
      <c r="P108" s="492"/>
      <c r="Q108" s="1003"/>
      <c r="R108" s="1112"/>
      <c r="S108" s="1112"/>
      <c r="T108" s="1112"/>
      <c r="U108" s="1112"/>
      <c r="V108" s="1112"/>
      <c r="W108" s="1112"/>
      <c r="X108" s="1113"/>
      <c r="Y108" s="1112"/>
      <c r="Z108" s="1112"/>
    </row>
    <row r="109" spans="2:26" ht="19.5" customHeight="1">
      <c r="B109" s="901"/>
      <c r="E109" s="881"/>
      <c r="F109" s="881"/>
      <c r="G109" s="881"/>
      <c r="H109" s="881"/>
      <c r="I109" s="881"/>
      <c r="J109" s="881"/>
      <c r="K109" s="513"/>
      <c r="L109" s="513"/>
      <c r="M109" s="513"/>
      <c r="N109" s="1002"/>
      <c r="O109" s="898"/>
      <c r="P109" s="492"/>
      <c r="Q109" s="1003"/>
      <c r="R109" s="1112"/>
      <c r="S109" s="1112"/>
      <c r="T109" s="1112"/>
      <c r="U109" s="1112"/>
      <c r="V109" s="1112"/>
      <c r="W109" s="1112"/>
      <c r="X109" s="1113"/>
      <c r="Y109" s="1112"/>
      <c r="Z109" s="1112"/>
    </row>
    <row r="110" spans="5:26" ht="15.75" customHeight="1">
      <c r="E110" s="881"/>
      <c r="F110" s="881"/>
      <c r="G110" s="881"/>
      <c r="H110" s="881"/>
      <c r="I110" s="881"/>
      <c r="J110" s="881"/>
      <c r="K110" s="513"/>
      <c r="L110" s="513"/>
      <c r="M110" s="513"/>
      <c r="N110" s="1002"/>
      <c r="O110" s="896"/>
      <c r="P110" s="492"/>
      <c r="Q110" s="1003"/>
      <c r="R110" s="1112"/>
      <c r="S110" s="1112"/>
      <c r="T110" s="1112"/>
      <c r="U110" s="1112"/>
      <c r="V110" s="1112"/>
      <c r="W110" s="1112"/>
      <c r="X110" s="1113"/>
      <c r="Y110" s="1112"/>
      <c r="Z110" s="1112"/>
    </row>
    <row r="111" spans="2:26" ht="15.75">
      <c r="B111" s="1181" t="s">
        <v>1877</v>
      </c>
      <c r="C111" s="896"/>
      <c r="D111" s="896"/>
      <c r="E111" s="1426"/>
      <c r="F111" s="1426"/>
      <c r="G111" s="881"/>
      <c r="H111" s="1181" t="s">
        <v>88</v>
      </c>
      <c r="I111" s="1427"/>
      <c r="J111" s="1427"/>
      <c r="K111" s="513"/>
      <c r="L111" s="513"/>
      <c r="M111" s="513"/>
      <c r="N111" s="1002"/>
      <c r="O111" s="900"/>
      <c r="P111" s="492"/>
      <c r="Q111" s="1003"/>
      <c r="R111" s="1112"/>
      <c r="S111" s="1112"/>
      <c r="T111" s="1112"/>
      <c r="U111" s="1112"/>
      <c r="V111" s="1112"/>
      <c r="W111" s="1112"/>
      <c r="X111" s="1113"/>
      <c r="Y111" s="1112"/>
      <c r="Z111" s="1112"/>
    </row>
    <row r="112" spans="5:26" ht="18" customHeight="1">
      <c r="E112" s="1623" t="str">
        <f>+OTCHET!G588</f>
        <v>Албена Александрова</v>
      </c>
      <c r="F112" s="1623"/>
      <c r="G112" s="1428"/>
      <c r="H112" s="881"/>
      <c r="I112" s="1623" t="str">
        <f>+OTCHET!G591</f>
        <v>Бисер Петков</v>
      </c>
      <c r="J112" s="1623"/>
      <c r="K112" s="513"/>
      <c r="L112" s="513"/>
      <c r="M112" s="513"/>
      <c r="N112" s="1002"/>
      <c r="O112" s="1429"/>
      <c r="P112" s="492"/>
      <c r="Q112" s="1003"/>
      <c r="R112" s="1112"/>
      <c r="S112" s="1112"/>
      <c r="T112" s="1112"/>
      <c r="U112" s="1112"/>
      <c r="V112" s="1112"/>
      <c r="W112" s="1112"/>
      <c r="X112" s="1113"/>
      <c r="Y112" s="1112"/>
      <c r="Z112" s="1112"/>
    </row>
    <row r="113" spans="1:17" ht="12.75">
      <c r="A113" s="1122"/>
      <c r="B113" s="1122"/>
      <c r="C113" s="1122"/>
      <c r="D113" s="1122"/>
      <c r="E113" s="1123"/>
      <c r="F113" s="1123"/>
      <c r="G113" s="1123"/>
      <c r="H113" s="1123"/>
      <c r="I113" s="1123"/>
      <c r="J113" s="1123"/>
      <c r="K113" s="1123"/>
      <c r="L113" s="1123"/>
      <c r="M113" s="1123"/>
      <c r="N113" s="1122"/>
      <c r="O113" s="1122"/>
      <c r="P113" s="1122"/>
      <c r="Q113" s="1122"/>
    </row>
    <row r="114" spans="1:17" ht="12.75">
      <c r="A114" s="1122"/>
      <c r="B114" s="1122"/>
      <c r="C114" s="1122"/>
      <c r="D114" s="1122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2"/>
      <c r="O114" s="1122"/>
      <c r="P114" s="1122"/>
      <c r="Q114" s="1122"/>
    </row>
    <row r="115" spans="1:17" ht="12.75">
      <c r="A115" s="1122"/>
      <c r="B115" s="1122"/>
      <c r="C115" s="1122"/>
      <c r="D115" s="1122"/>
      <c r="E115" s="1123"/>
      <c r="F115" s="1123"/>
      <c r="G115" s="1123"/>
      <c r="H115" s="1123"/>
      <c r="I115" s="1123"/>
      <c r="J115" s="1123"/>
      <c r="K115" s="1123"/>
      <c r="L115" s="1123"/>
      <c r="M115" s="1123"/>
      <c r="N115" s="1122"/>
      <c r="O115" s="1122"/>
      <c r="P115" s="1122"/>
      <c r="Q115" s="1122"/>
    </row>
    <row r="116" spans="1:17" ht="12.75">
      <c r="A116" s="1122"/>
      <c r="B116" s="1122"/>
      <c r="C116" s="1122"/>
      <c r="D116" s="1122"/>
      <c r="E116" s="1123"/>
      <c r="F116" s="1123"/>
      <c r="G116" s="1123"/>
      <c r="H116" s="1123"/>
      <c r="I116" s="1123"/>
      <c r="J116" s="1123"/>
      <c r="K116" s="1123"/>
      <c r="L116" s="1123"/>
      <c r="M116" s="1123"/>
      <c r="N116" s="1122"/>
      <c r="O116" s="1122"/>
      <c r="P116" s="1122"/>
      <c r="Q116" s="1122"/>
    </row>
    <row r="117" spans="1:17" ht="12.75">
      <c r="A117" s="1122"/>
      <c r="B117" s="1122"/>
      <c r="C117" s="1122"/>
      <c r="D117" s="1122"/>
      <c r="E117" s="1123"/>
      <c r="F117" s="1123"/>
      <c r="G117" s="1123"/>
      <c r="H117" s="1123"/>
      <c r="I117" s="1123"/>
      <c r="J117" s="1123"/>
      <c r="K117" s="1123"/>
      <c r="L117" s="1123"/>
      <c r="M117" s="1123"/>
      <c r="N117" s="1122"/>
      <c r="O117" s="1122"/>
      <c r="P117" s="1122"/>
      <c r="Q117" s="1122"/>
    </row>
    <row r="118" spans="1:17" ht="12.75">
      <c r="A118" s="1122"/>
      <c r="B118" s="1122"/>
      <c r="C118" s="1122"/>
      <c r="D118" s="1122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2"/>
      <c r="O118" s="1122"/>
      <c r="P118" s="1122"/>
      <c r="Q118" s="1122"/>
    </row>
    <row r="119" spans="1:17" ht="12.75">
      <c r="A119" s="1122"/>
      <c r="B119" s="1122"/>
      <c r="C119" s="1122"/>
      <c r="D119" s="1122"/>
      <c r="E119" s="1123"/>
      <c r="F119" s="1123"/>
      <c r="G119" s="1123"/>
      <c r="H119" s="1123"/>
      <c r="I119" s="1123"/>
      <c r="J119" s="1123"/>
      <c r="K119" s="1123"/>
      <c r="L119" s="1123"/>
      <c r="M119" s="1123"/>
      <c r="N119" s="1122"/>
      <c r="O119" s="1122"/>
      <c r="P119" s="1122"/>
      <c r="Q119" s="1122"/>
    </row>
    <row r="120" spans="1:17" ht="12.75">
      <c r="A120" s="1122"/>
      <c r="B120" s="1122"/>
      <c r="C120" s="1122"/>
      <c r="D120" s="1122"/>
      <c r="E120" s="1123"/>
      <c r="F120" s="1123"/>
      <c r="G120" s="1123"/>
      <c r="H120" s="1123"/>
      <c r="I120" s="1123"/>
      <c r="J120" s="1123"/>
      <c r="K120" s="1123"/>
      <c r="L120" s="1123"/>
      <c r="M120" s="1123"/>
      <c r="N120" s="1122"/>
      <c r="O120" s="1122"/>
      <c r="P120" s="1122"/>
      <c r="Q120" s="1122"/>
    </row>
    <row r="121" spans="1:17" ht="12.75">
      <c r="A121" s="1122"/>
      <c r="B121" s="1122"/>
      <c r="C121" s="1122"/>
      <c r="D121" s="1122"/>
      <c r="E121" s="1123"/>
      <c r="F121" s="1123"/>
      <c r="G121" s="1123"/>
      <c r="H121" s="1123"/>
      <c r="I121" s="1123"/>
      <c r="J121" s="1123"/>
      <c r="K121" s="1123"/>
      <c r="L121" s="1123"/>
      <c r="M121" s="1123"/>
      <c r="N121" s="1122"/>
      <c r="O121" s="1122"/>
      <c r="P121" s="1122"/>
      <c r="Q121" s="1122"/>
    </row>
    <row r="122" spans="1:17" ht="12.75">
      <c r="A122" s="1122"/>
      <c r="B122" s="1122"/>
      <c r="C122" s="1122"/>
      <c r="D122" s="1122"/>
      <c r="E122" s="1123"/>
      <c r="F122" s="1123"/>
      <c r="G122" s="1123"/>
      <c r="H122" s="1123"/>
      <c r="I122" s="1123"/>
      <c r="J122" s="1123"/>
      <c r="K122" s="1123"/>
      <c r="L122" s="1123"/>
      <c r="M122" s="1123"/>
      <c r="N122" s="1122"/>
      <c r="O122" s="1122"/>
      <c r="P122" s="1122"/>
      <c r="Q122" s="1122"/>
    </row>
    <row r="123" spans="1:17" ht="12.75">
      <c r="A123" s="1122"/>
      <c r="B123" s="1122"/>
      <c r="C123" s="1122"/>
      <c r="D123" s="1122"/>
      <c r="E123" s="1123"/>
      <c r="F123" s="1123"/>
      <c r="G123" s="1123"/>
      <c r="H123" s="1123"/>
      <c r="I123" s="1123"/>
      <c r="J123" s="1123"/>
      <c r="K123" s="1123"/>
      <c r="L123" s="1123"/>
      <c r="M123" s="1123"/>
      <c r="N123" s="1122"/>
      <c r="O123" s="1122"/>
      <c r="P123" s="1122"/>
      <c r="Q123" s="1122"/>
    </row>
    <row r="124" spans="1:17" ht="12.75">
      <c r="A124" s="1122"/>
      <c r="B124" s="1122"/>
      <c r="C124" s="1122"/>
      <c r="D124" s="1122"/>
      <c r="E124" s="1123"/>
      <c r="F124" s="1123"/>
      <c r="G124" s="1123"/>
      <c r="H124" s="1123"/>
      <c r="I124" s="1123"/>
      <c r="J124" s="1123"/>
      <c r="K124" s="1123"/>
      <c r="L124" s="1123"/>
      <c r="M124" s="1123"/>
      <c r="N124" s="1122"/>
      <c r="O124" s="1122"/>
      <c r="P124" s="1122"/>
      <c r="Q124" s="1122"/>
    </row>
    <row r="125" spans="1:17" ht="12.75">
      <c r="A125" s="1122"/>
      <c r="B125" s="1122"/>
      <c r="C125" s="1122"/>
      <c r="D125" s="1122"/>
      <c r="E125" s="1123"/>
      <c r="F125" s="1123"/>
      <c r="G125" s="1123"/>
      <c r="H125" s="1123"/>
      <c r="I125" s="1123"/>
      <c r="J125" s="1123"/>
      <c r="K125" s="1123"/>
      <c r="L125" s="1123"/>
      <c r="M125" s="1123"/>
      <c r="N125" s="1122"/>
      <c r="O125" s="1122"/>
      <c r="P125" s="1122"/>
      <c r="Q125" s="1122"/>
    </row>
    <row r="126" spans="1:17" ht="12.75">
      <c r="A126" s="1122"/>
      <c r="B126" s="1122"/>
      <c r="C126" s="1122"/>
      <c r="D126" s="1122"/>
      <c r="E126" s="1123"/>
      <c r="F126" s="1123"/>
      <c r="G126" s="1123"/>
      <c r="H126" s="1123"/>
      <c r="I126" s="1123"/>
      <c r="J126" s="1123"/>
      <c r="K126" s="1123"/>
      <c r="L126" s="1123"/>
      <c r="M126" s="1123"/>
      <c r="N126" s="1122"/>
      <c r="O126" s="1122"/>
      <c r="P126" s="1122"/>
      <c r="Q126" s="1122"/>
    </row>
    <row r="127" spans="1:17" ht="12.75">
      <c r="A127" s="1122"/>
      <c r="B127" s="1122"/>
      <c r="C127" s="1122"/>
      <c r="D127" s="1122"/>
      <c r="E127" s="1123"/>
      <c r="F127" s="1123"/>
      <c r="G127" s="1123"/>
      <c r="H127" s="1123"/>
      <c r="I127" s="1123"/>
      <c r="J127" s="1123"/>
      <c r="K127" s="1123"/>
      <c r="L127" s="1123"/>
      <c r="M127" s="1123"/>
      <c r="N127" s="1122"/>
      <c r="O127" s="1122"/>
      <c r="P127" s="1122"/>
      <c r="Q127" s="1122"/>
    </row>
    <row r="128" spans="1:17" ht="12.75">
      <c r="A128" s="1122"/>
      <c r="B128" s="1122"/>
      <c r="C128" s="1122"/>
      <c r="D128" s="1122"/>
      <c r="E128" s="1123"/>
      <c r="F128" s="1123"/>
      <c r="G128" s="1123"/>
      <c r="H128" s="1123"/>
      <c r="I128" s="1123"/>
      <c r="J128" s="1123"/>
      <c r="K128" s="1123"/>
      <c r="L128" s="1123"/>
      <c r="M128" s="1123"/>
      <c r="N128" s="1122"/>
      <c r="O128" s="1122"/>
      <c r="P128" s="1122"/>
      <c r="Q128" s="1122"/>
    </row>
    <row r="129" spans="1:17" ht="12.75">
      <c r="A129" s="1122"/>
      <c r="B129" s="1122"/>
      <c r="C129" s="1122"/>
      <c r="D129" s="1122"/>
      <c r="E129" s="1123"/>
      <c r="F129" s="1123"/>
      <c r="G129" s="1123"/>
      <c r="H129" s="1123"/>
      <c r="I129" s="1123"/>
      <c r="J129" s="1123"/>
      <c r="K129" s="1123"/>
      <c r="L129" s="1123"/>
      <c r="M129" s="1123"/>
      <c r="N129" s="1122"/>
      <c r="O129" s="1122"/>
      <c r="P129" s="1122"/>
      <c r="Q129" s="1122"/>
    </row>
    <row r="130" spans="1:17" ht="12.75">
      <c r="A130" s="1122"/>
      <c r="B130" s="1122"/>
      <c r="C130" s="1122"/>
      <c r="D130" s="1122"/>
      <c r="E130" s="1123"/>
      <c r="F130" s="1123"/>
      <c r="G130" s="1123"/>
      <c r="H130" s="1123"/>
      <c r="I130" s="1123"/>
      <c r="J130" s="1123"/>
      <c r="K130" s="1123"/>
      <c r="L130" s="1123"/>
      <c r="M130" s="1123"/>
      <c r="N130" s="1122"/>
      <c r="O130" s="1122"/>
      <c r="P130" s="1122"/>
      <c r="Q130" s="1122"/>
    </row>
    <row r="131" spans="1:17" ht="12.75">
      <c r="A131" s="1122"/>
      <c r="B131" s="1122"/>
      <c r="C131" s="1122"/>
      <c r="D131" s="1122"/>
      <c r="E131" s="1123"/>
      <c r="F131" s="1123"/>
      <c r="G131" s="1123"/>
      <c r="H131" s="1123"/>
      <c r="I131" s="1123"/>
      <c r="J131" s="1123"/>
      <c r="K131" s="1123"/>
      <c r="L131" s="1123"/>
      <c r="M131" s="1123"/>
      <c r="N131" s="1122"/>
      <c r="O131" s="1122"/>
      <c r="P131" s="1122"/>
      <c r="Q131" s="1122"/>
    </row>
    <row r="132" spans="1:17" ht="12.75">
      <c r="A132" s="1122"/>
      <c r="B132" s="1122"/>
      <c r="C132" s="1122"/>
      <c r="D132" s="1122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2"/>
      <c r="O132" s="1122"/>
      <c r="P132" s="1122"/>
      <c r="Q132" s="1122"/>
    </row>
    <row r="133" spans="1:17" ht="12.75">
      <c r="A133" s="1122"/>
      <c r="B133" s="1122"/>
      <c r="C133" s="1122"/>
      <c r="D133" s="1122"/>
      <c r="E133" s="1123"/>
      <c r="F133" s="1123"/>
      <c r="G133" s="1123"/>
      <c r="H133" s="1123"/>
      <c r="I133" s="1123"/>
      <c r="J133" s="1123"/>
      <c r="K133" s="1123"/>
      <c r="L133" s="1123"/>
      <c r="M133" s="1123"/>
      <c r="N133" s="1122"/>
      <c r="O133" s="1122"/>
      <c r="P133" s="1122"/>
      <c r="Q133" s="1122"/>
    </row>
    <row r="134" spans="1:17" ht="12.75">
      <c r="A134" s="1122"/>
      <c r="B134" s="1122"/>
      <c r="C134" s="1122"/>
      <c r="D134" s="1122"/>
      <c r="E134" s="1123"/>
      <c r="F134" s="1123"/>
      <c r="G134" s="1123"/>
      <c r="H134" s="1123"/>
      <c r="I134" s="1123"/>
      <c r="J134" s="1123"/>
      <c r="K134" s="1123"/>
      <c r="L134" s="1123"/>
      <c r="M134" s="1123"/>
      <c r="N134" s="1122"/>
      <c r="O134" s="1122"/>
      <c r="P134" s="1122"/>
      <c r="Q134" s="1122"/>
    </row>
    <row r="135" spans="1:17" ht="12.75">
      <c r="A135" s="1122"/>
      <c r="B135" s="1122"/>
      <c r="C135" s="1122"/>
      <c r="D135" s="1122"/>
      <c r="E135" s="1123"/>
      <c r="F135" s="1123"/>
      <c r="G135" s="1123"/>
      <c r="H135" s="1123"/>
      <c r="I135" s="1123"/>
      <c r="J135" s="1123"/>
      <c r="K135" s="1123"/>
      <c r="L135" s="1123"/>
      <c r="M135" s="1123"/>
      <c r="N135" s="1122"/>
      <c r="O135" s="1122"/>
      <c r="P135" s="1122"/>
      <c r="Q135" s="1122"/>
    </row>
    <row r="136" spans="1:17" ht="12.75">
      <c r="A136" s="1122"/>
      <c r="B136" s="1122"/>
      <c r="C136" s="1122"/>
      <c r="D136" s="1122"/>
      <c r="E136" s="1123"/>
      <c r="F136" s="1123"/>
      <c r="G136" s="1123"/>
      <c r="H136" s="1123"/>
      <c r="I136" s="1123"/>
      <c r="J136" s="1123"/>
      <c r="K136" s="1123"/>
      <c r="L136" s="1123"/>
      <c r="M136" s="1123"/>
      <c r="N136" s="1122"/>
      <c r="O136" s="1122"/>
      <c r="P136" s="1122"/>
      <c r="Q136" s="1122"/>
    </row>
    <row r="137" spans="1:17" ht="12.75">
      <c r="A137" s="1122"/>
      <c r="B137" s="1122"/>
      <c r="C137" s="1122"/>
      <c r="D137" s="1122"/>
      <c r="E137" s="1123"/>
      <c r="F137" s="1123"/>
      <c r="G137" s="1123"/>
      <c r="H137" s="1123"/>
      <c r="I137" s="1123"/>
      <c r="J137" s="1123"/>
      <c r="K137" s="1123"/>
      <c r="L137" s="1123"/>
      <c r="M137" s="1123"/>
      <c r="N137" s="1122"/>
      <c r="O137" s="1122"/>
      <c r="P137" s="1122"/>
      <c r="Q137" s="1122"/>
    </row>
    <row r="138" spans="1:17" ht="12.75">
      <c r="A138" s="1122"/>
      <c r="B138" s="1122"/>
      <c r="C138" s="1122"/>
      <c r="D138" s="1122"/>
      <c r="E138" s="1123"/>
      <c r="F138" s="1123"/>
      <c r="G138" s="1123"/>
      <c r="H138" s="1123"/>
      <c r="I138" s="1123"/>
      <c r="J138" s="1123"/>
      <c r="K138" s="1123"/>
      <c r="L138" s="1123"/>
      <c r="M138" s="1123"/>
      <c r="N138" s="1122"/>
      <c r="O138" s="1122"/>
      <c r="P138" s="1122"/>
      <c r="Q138" s="1122"/>
    </row>
    <row r="139" spans="1:17" ht="12.75">
      <c r="A139" s="1122"/>
      <c r="B139" s="1122"/>
      <c r="C139" s="1122"/>
      <c r="D139" s="1122"/>
      <c r="E139" s="1123"/>
      <c r="F139" s="1123"/>
      <c r="G139" s="1123"/>
      <c r="H139" s="1123"/>
      <c r="I139" s="1123"/>
      <c r="J139" s="1123"/>
      <c r="K139" s="1123"/>
      <c r="L139" s="1123"/>
      <c r="M139" s="1123"/>
      <c r="N139" s="1122"/>
      <c r="O139" s="1122"/>
      <c r="P139" s="1122"/>
      <c r="Q139" s="1122"/>
    </row>
    <row r="140" spans="1:17" ht="12.75">
      <c r="A140" s="1122"/>
      <c r="B140" s="1122"/>
      <c r="C140" s="1122"/>
      <c r="D140" s="1122"/>
      <c r="E140" s="1123"/>
      <c r="F140" s="1123"/>
      <c r="G140" s="1123"/>
      <c r="H140" s="1123"/>
      <c r="I140" s="1123"/>
      <c r="J140" s="1123"/>
      <c r="K140" s="1123"/>
      <c r="L140" s="1123"/>
      <c r="M140" s="1123"/>
      <c r="N140" s="1122"/>
      <c r="O140" s="1122"/>
      <c r="P140" s="1122"/>
      <c r="Q140" s="1122"/>
    </row>
    <row r="141" spans="1:17" ht="12.75">
      <c r="A141" s="1122"/>
      <c r="B141" s="1122"/>
      <c r="C141" s="1122"/>
      <c r="D141" s="1122"/>
      <c r="E141" s="1123"/>
      <c r="F141" s="1123"/>
      <c r="G141" s="1123"/>
      <c r="H141" s="1123"/>
      <c r="I141" s="1123"/>
      <c r="J141" s="1123"/>
      <c r="K141" s="1123"/>
      <c r="L141" s="1123"/>
      <c r="M141" s="1123"/>
      <c r="N141" s="1122"/>
      <c r="O141" s="1122"/>
      <c r="P141" s="1122"/>
      <c r="Q141" s="1122"/>
    </row>
    <row r="142" spans="1:17" ht="12.75">
      <c r="A142" s="1122"/>
      <c r="B142" s="1122"/>
      <c r="C142" s="1122"/>
      <c r="D142" s="1122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2"/>
      <c r="O142" s="1122"/>
      <c r="P142" s="1122"/>
      <c r="Q142" s="1122"/>
    </row>
    <row r="143" spans="1:17" ht="12.75">
      <c r="A143" s="1122"/>
      <c r="B143" s="1122"/>
      <c r="C143" s="1122"/>
      <c r="D143" s="1122"/>
      <c r="E143" s="1123"/>
      <c r="F143" s="1123"/>
      <c r="G143" s="1123"/>
      <c r="H143" s="1123"/>
      <c r="I143" s="1123"/>
      <c r="J143" s="1123"/>
      <c r="K143" s="1123"/>
      <c r="L143" s="1123"/>
      <c r="M143" s="1123"/>
      <c r="N143" s="1122"/>
      <c r="O143" s="1122"/>
      <c r="P143" s="1122"/>
      <c r="Q143" s="1122"/>
    </row>
    <row r="144" spans="1:17" ht="12.75">
      <c r="A144" s="1122"/>
      <c r="B144" s="1122"/>
      <c r="C144" s="1122"/>
      <c r="D144" s="1122"/>
      <c r="E144" s="1123"/>
      <c r="F144" s="1123"/>
      <c r="G144" s="1123"/>
      <c r="H144" s="1123"/>
      <c r="I144" s="1123"/>
      <c r="J144" s="1123"/>
      <c r="K144" s="1123"/>
      <c r="L144" s="1123"/>
      <c r="M144" s="1123"/>
      <c r="N144" s="1122"/>
      <c r="O144" s="1122"/>
      <c r="P144" s="1122"/>
      <c r="Q144" s="1122"/>
    </row>
    <row r="145" spans="1:17" ht="12.75">
      <c r="A145" s="1122"/>
      <c r="B145" s="1122"/>
      <c r="C145" s="1122"/>
      <c r="D145" s="1122"/>
      <c r="E145" s="1123"/>
      <c r="F145" s="1123"/>
      <c r="G145" s="1123"/>
      <c r="H145" s="1123"/>
      <c r="I145" s="1123"/>
      <c r="J145" s="1123"/>
      <c r="K145" s="1123"/>
      <c r="L145" s="1123"/>
      <c r="M145" s="1123"/>
      <c r="N145" s="1122"/>
      <c r="O145" s="1122"/>
      <c r="P145" s="1122"/>
      <c r="Q145" s="1122"/>
    </row>
    <row r="146" spans="1:17" ht="12.75">
      <c r="A146" s="1122"/>
      <c r="B146" s="1122"/>
      <c r="C146" s="1122"/>
      <c r="D146" s="1122"/>
      <c r="E146" s="1123"/>
      <c r="F146" s="1123"/>
      <c r="G146" s="1123"/>
      <c r="H146" s="1123"/>
      <c r="I146" s="1123"/>
      <c r="J146" s="1123"/>
      <c r="K146" s="1123"/>
      <c r="L146" s="1123"/>
      <c r="M146" s="1123"/>
      <c r="N146" s="1122"/>
      <c r="O146" s="1122"/>
      <c r="P146" s="1122"/>
      <c r="Q146" s="1122"/>
    </row>
    <row r="147" spans="1:17" ht="12.75">
      <c r="A147" s="1122"/>
      <c r="B147" s="1122"/>
      <c r="C147" s="1122"/>
      <c r="D147" s="1122"/>
      <c r="E147" s="1123"/>
      <c r="F147" s="1123"/>
      <c r="G147" s="1123"/>
      <c r="H147" s="1123"/>
      <c r="I147" s="1123"/>
      <c r="J147" s="1123"/>
      <c r="K147" s="1123"/>
      <c r="L147" s="1123"/>
      <c r="M147" s="1123"/>
      <c r="N147" s="1122"/>
      <c r="O147" s="1122"/>
      <c r="P147" s="1122"/>
      <c r="Q147" s="1122"/>
    </row>
    <row r="148" spans="1:17" ht="12.75">
      <c r="A148" s="1122"/>
      <c r="B148" s="1122"/>
      <c r="C148" s="1122"/>
      <c r="D148" s="1122"/>
      <c r="E148" s="1123"/>
      <c r="F148" s="1123"/>
      <c r="G148" s="1123"/>
      <c r="H148" s="1123"/>
      <c r="I148" s="1123"/>
      <c r="J148" s="1123"/>
      <c r="K148" s="1123"/>
      <c r="L148" s="1123"/>
      <c r="M148" s="1123"/>
      <c r="N148" s="1122"/>
      <c r="O148" s="1122"/>
      <c r="P148" s="1122"/>
      <c r="Q148" s="1122"/>
    </row>
    <row r="149" spans="1:17" ht="12.75">
      <c r="A149" s="1122"/>
      <c r="B149" s="1122"/>
      <c r="C149" s="1122"/>
      <c r="D149" s="1122"/>
      <c r="E149" s="1123"/>
      <c r="F149" s="1123"/>
      <c r="G149" s="1123"/>
      <c r="H149" s="1123"/>
      <c r="I149" s="1123"/>
      <c r="J149" s="1123"/>
      <c r="K149" s="1123"/>
      <c r="L149" s="1123"/>
      <c r="M149" s="1123"/>
      <c r="N149" s="1122"/>
      <c r="O149" s="1122"/>
      <c r="P149" s="1122"/>
      <c r="Q149" s="1122"/>
    </row>
    <row r="150" spans="1:17" ht="12.75">
      <c r="A150" s="1122"/>
      <c r="B150" s="1122"/>
      <c r="C150" s="1122"/>
      <c r="D150" s="1122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2"/>
      <c r="O150" s="1122"/>
      <c r="P150" s="1122"/>
      <c r="Q150" s="1122"/>
    </row>
    <row r="151" spans="1:17" ht="12.75">
      <c r="A151" s="1122"/>
      <c r="B151" s="1122"/>
      <c r="C151" s="1122"/>
      <c r="D151" s="1122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2"/>
      <c r="O151" s="1122"/>
      <c r="P151" s="1122"/>
      <c r="Q151" s="1122"/>
    </row>
    <row r="152" spans="1:17" ht="12.75">
      <c r="A152" s="1122"/>
      <c r="B152" s="1122"/>
      <c r="C152" s="1122"/>
      <c r="D152" s="1122"/>
      <c r="E152" s="1123"/>
      <c r="F152" s="1123"/>
      <c r="G152" s="1123"/>
      <c r="H152" s="1123"/>
      <c r="I152" s="1123"/>
      <c r="J152" s="1123"/>
      <c r="K152" s="1123"/>
      <c r="L152" s="1123"/>
      <c r="M152" s="1123"/>
      <c r="N152" s="1122"/>
      <c r="O152" s="1122"/>
      <c r="P152" s="1122"/>
      <c r="Q152" s="1122"/>
    </row>
    <row r="153" spans="1:17" ht="12.75">
      <c r="A153" s="1122"/>
      <c r="B153" s="1122"/>
      <c r="C153" s="1122"/>
      <c r="D153" s="1122"/>
      <c r="E153" s="1123"/>
      <c r="F153" s="1123"/>
      <c r="G153" s="1123"/>
      <c r="H153" s="1123"/>
      <c r="I153" s="1123"/>
      <c r="J153" s="1123"/>
      <c r="K153" s="1123"/>
      <c r="L153" s="1123"/>
      <c r="M153" s="1123"/>
      <c r="N153" s="1122"/>
      <c r="O153" s="1122"/>
      <c r="P153" s="1122"/>
      <c r="Q153" s="1122"/>
    </row>
    <row r="154" spans="1:17" ht="12.75">
      <c r="A154" s="1122"/>
      <c r="B154" s="1122"/>
      <c r="C154" s="1122"/>
      <c r="D154" s="1122"/>
      <c r="E154" s="1123"/>
      <c r="F154" s="1123"/>
      <c r="G154" s="1123"/>
      <c r="H154" s="1123"/>
      <c r="I154" s="1123"/>
      <c r="J154" s="1123"/>
      <c r="K154" s="1123"/>
      <c r="L154" s="1123"/>
      <c r="M154" s="1123"/>
      <c r="N154" s="1122"/>
      <c r="O154" s="1122"/>
      <c r="P154" s="1122"/>
      <c r="Q154" s="1122"/>
    </row>
    <row r="155" spans="1:17" ht="12.75">
      <c r="A155" s="1122"/>
      <c r="B155" s="1122"/>
      <c r="C155" s="1122"/>
      <c r="D155" s="1122"/>
      <c r="E155" s="1123"/>
      <c r="F155" s="1123"/>
      <c r="G155" s="1123"/>
      <c r="H155" s="1123"/>
      <c r="I155" s="1123"/>
      <c r="J155" s="1123"/>
      <c r="K155" s="1123"/>
      <c r="L155" s="1123"/>
      <c r="M155" s="1123"/>
      <c r="N155" s="1122"/>
      <c r="O155" s="1122"/>
      <c r="P155" s="1122"/>
      <c r="Q155" s="1122"/>
    </row>
    <row r="156" spans="1:17" ht="12.75">
      <c r="A156" s="1122"/>
      <c r="B156" s="1122"/>
      <c r="C156" s="1122"/>
      <c r="D156" s="1122"/>
      <c r="E156" s="1123"/>
      <c r="F156" s="1123"/>
      <c r="G156" s="1123"/>
      <c r="H156" s="1123"/>
      <c r="I156" s="1123"/>
      <c r="J156" s="1123"/>
      <c r="K156" s="1123"/>
      <c r="L156" s="1123"/>
      <c r="M156" s="1123"/>
      <c r="N156" s="1122"/>
      <c r="O156" s="1122"/>
      <c r="P156" s="1122"/>
      <c r="Q156" s="1122"/>
    </row>
    <row r="157" spans="1:17" ht="12.75">
      <c r="A157" s="1122"/>
      <c r="B157" s="1122"/>
      <c r="C157" s="1122"/>
      <c r="D157" s="1122"/>
      <c r="E157" s="1123"/>
      <c r="F157" s="1123"/>
      <c r="G157" s="1123"/>
      <c r="H157" s="1123"/>
      <c r="I157" s="1123"/>
      <c r="J157" s="1123"/>
      <c r="K157" s="1123"/>
      <c r="L157" s="1123"/>
      <c r="M157" s="1123"/>
      <c r="N157" s="1122"/>
      <c r="O157" s="1122"/>
      <c r="P157" s="1122"/>
      <c r="Q157" s="1122"/>
    </row>
    <row r="158" spans="1:17" ht="12.75">
      <c r="A158" s="1122"/>
      <c r="B158" s="1122"/>
      <c r="C158" s="1122"/>
      <c r="D158" s="1122"/>
      <c r="E158" s="1123"/>
      <c r="F158" s="1123"/>
      <c r="G158" s="1123"/>
      <c r="H158" s="1123"/>
      <c r="I158" s="1123"/>
      <c r="J158" s="1123"/>
      <c r="K158" s="1123"/>
      <c r="L158" s="1123"/>
      <c r="M158" s="1123"/>
      <c r="N158" s="1122"/>
      <c r="O158" s="1122"/>
      <c r="P158" s="1122"/>
      <c r="Q158" s="1122"/>
    </row>
    <row r="159" spans="1:17" ht="12.75">
      <c r="A159" s="1122"/>
      <c r="B159" s="1122"/>
      <c r="C159" s="1122"/>
      <c r="D159" s="1122"/>
      <c r="E159" s="1123"/>
      <c r="F159" s="1123"/>
      <c r="G159" s="1123"/>
      <c r="H159" s="1123"/>
      <c r="I159" s="1123"/>
      <c r="J159" s="1123"/>
      <c r="K159" s="1123"/>
      <c r="L159" s="1123"/>
      <c r="M159" s="1123"/>
      <c r="N159" s="1122"/>
      <c r="O159" s="1122"/>
      <c r="P159" s="1122"/>
      <c r="Q159" s="1122"/>
    </row>
    <row r="160" spans="1:17" ht="12.75">
      <c r="A160" s="1122"/>
      <c r="B160" s="1122"/>
      <c r="C160" s="1122"/>
      <c r="D160" s="1122"/>
      <c r="E160" s="1123"/>
      <c r="F160" s="1123"/>
      <c r="G160" s="1123"/>
      <c r="H160" s="1123"/>
      <c r="I160" s="1123"/>
      <c r="J160" s="1123"/>
      <c r="K160" s="1123"/>
      <c r="L160" s="1123"/>
      <c r="M160" s="1123"/>
      <c r="N160" s="1122"/>
      <c r="O160" s="1122"/>
      <c r="P160" s="1122"/>
      <c r="Q160" s="1122"/>
    </row>
    <row r="161" spans="1:17" ht="12.75">
      <c r="A161" s="1122"/>
      <c r="B161" s="1122"/>
      <c r="C161" s="1122"/>
      <c r="D161" s="1122"/>
      <c r="E161" s="1123"/>
      <c r="F161" s="1123"/>
      <c r="G161" s="1123"/>
      <c r="H161" s="1123"/>
      <c r="I161" s="1123"/>
      <c r="J161" s="1123"/>
      <c r="K161" s="1123"/>
      <c r="L161" s="1123"/>
      <c r="M161" s="1123"/>
      <c r="N161" s="1122"/>
      <c r="O161" s="1122"/>
      <c r="P161" s="1122"/>
      <c r="Q161" s="1122"/>
    </row>
    <row r="162" spans="1:17" ht="12.75">
      <c r="A162" s="1122"/>
      <c r="B162" s="1122"/>
      <c r="C162" s="1122"/>
      <c r="D162" s="1122"/>
      <c r="E162" s="1123"/>
      <c r="F162" s="1123"/>
      <c r="G162" s="1123"/>
      <c r="H162" s="1123"/>
      <c r="I162" s="1123"/>
      <c r="J162" s="1123"/>
      <c r="K162" s="1123"/>
      <c r="L162" s="1123"/>
      <c r="M162" s="1123"/>
      <c r="N162" s="1122"/>
      <c r="O162" s="1122"/>
      <c r="P162" s="1122"/>
      <c r="Q162" s="1122"/>
    </row>
    <row r="163" spans="1:17" ht="12.75">
      <c r="A163" s="1122"/>
      <c r="B163" s="1122"/>
      <c r="C163" s="1122"/>
      <c r="D163" s="1122"/>
      <c r="E163" s="1123"/>
      <c r="F163" s="1123"/>
      <c r="G163" s="1123"/>
      <c r="H163" s="1123"/>
      <c r="I163" s="1123"/>
      <c r="J163" s="1123"/>
      <c r="K163" s="1123"/>
      <c r="L163" s="1123"/>
      <c r="M163" s="1123"/>
      <c r="N163" s="1122"/>
      <c r="O163" s="1122"/>
      <c r="P163" s="1122"/>
      <c r="Q163" s="1122"/>
    </row>
    <row r="164" spans="1:17" ht="12.75">
      <c r="A164" s="1122"/>
      <c r="B164" s="1122"/>
      <c r="C164" s="1122"/>
      <c r="D164" s="1122"/>
      <c r="E164" s="1123"/>
      <c r="F164" s="1123"/>
      <c r="G164" s="1123"/>
      <c r="H164" s="1123"/>
      <c r="I164" s="1123"/>
      <c r="J164" s="1123"/>
      <c r="K164" s="1123"/>
      <c r="L164" s="1123"/>
      <c r="M164" s="1123"/>
      <c r="N164" s="1122"/>
      <c r="O164" s="1122"/>
      <c r="P164" s="1122"/>
      <c r="Q164" s="1122"/>
    </row>
    <row r="165" spans="1:17" ht="12.75">
      <c r="A165" s="1122"/>
      <c r="B165" s="1122"/>
      <c r="C165" s="1122"/>
      <c r="D165" s="1122"/>
      <c r="E165" s="1123"/>
      <c r="F165" s="1123"/>
      <c r="G165" s="1123"/>
      <c r="H165" s="1123"/>
      <c r="I165" s="1123"/>
      <c r="J165" s="1123"/>
      <c r="K165" s="1123"/>
      <c r="L165" s="1123"/>
      <c r="M165" s="1123"/>
      <c r="N165" s="1122"/>
      <c r="O165" s="1122"/>
      <c r="P165" s="1122"/>
      <c r="Q165" s="1122"/>
    </row>
    <row r="166" spans="1:17" ht="12.75">
      <c r="A166" s="1122"/>
      <c r="B166" s="1122"/>
      <c r="C166" s="1122"/>
      <c r="D166" s="1122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2"/>
      <c r="O166" s="1122"/>
      <c r="P166" s="1122"/>
      <c r="Q166" s="1122"/>
    </row>
    <row r="167" spans="1:17" ht="12.75">
      <c r="A167" s="1122"/>
      <c r="B167" s="1122"/>
      <c r="C167" s="1122"/>
      <c r="D167" s="1122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2"/>
      <c r="O167" s="1122"/>
      <c r="P167" s="1122"/>
      <c r="Q167" s="1122"/>
    </row>
    <row r="168" spans="1:17" ht="12.75">
      <c r="A168" s="1122"/>
      <c r="B168" s="1122"/>
      <c r="C168" s="1122"/>
      <c r="D168" s="1122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2"/>
      <c r="O168" s="1122"/>
      <c r="P168" s="1122"/>
      <c r="Q168" s="1122"/>
    </row>
    <row r="169" spans="1:17" ht="12.75">
      <c r="A169" s="1122"/>
      <c r="B169" s="1122"/>
      <c r="C169" s="1122"/>
      <c r="D169" s="1122"/>
      <c r="E169" s="1123"/>
      <c r="F169" s="1123"/>
      <c r="G169" s="1123"/>
      <c r="H169" s="1123"/>
      <c r="I169" s="1123"/>
      <c r="J169" s="1123"/>
      <c r="K169" s="1123"/>
      <c r="L169" s="1123"/>
      <c r="M169" s="1123"/>
      <c r="N169" s="1122"/>
      <c r="O169" s="1122"/>
      <c r="P169" s="1122"/>
      <c r="Q169" s="1122"/>
    </row>
    <row r="170" spans="1:17" ht="12.75">
      <c r="A170" s="1122"/>
      <c r="B170" s="1122"/>
      <c r="C170" s="1122"/>
      <c r="D170" s="1122"/>
      <c r="E170" s="1123"/>
      <c r="F170" s="1123"/>
      <c r="G170" s="1123"/>
      <c r="H170" s="1123"/>
      <c r="I170" s="1123"/>
      <c r="J170" s="1123"/>
      <c r="K170" s="1123"/>
      <c r="L170" s="1123"/>
      <c r="M170" s="1123"/>
      <c r="N170" s="1122"/>
      <c r="O170" s="1122"/>
      <c r="P170" s="1122"/>
      <c r="Q170" s="1122"/>
    </row>
    <row r="171" spans="1:17" ht="12.75">
      <c r="A171" s="1122"/>
      <c r="B171" s="1122"/>
      <c r="C171" s="1122"/>
      <c r="D171" s="1122"/>
      <c r="E171" s="1123"/>
      <c r="F171" s="1123"/>
      <c r="G171" s="1123"/>
      <c r="H171" s="1123"/>
      <c r="I171" s="1123"/>
      <c r="J171" s="1123"/>
      <c r="K171" s="1123"/>
      <c r="L171" s="1123"/>
      <c r="M171" s="1123"/>
      <c r="N171" s="1122"/>
      <c r="O171" s="1122"/>
      <c r="P171" s="1122"/>
      <c r="Q171" s="1122"/>
    </row>
    <row r="172" spans="1:17" ht="12.75">
      <c r="A172" s="1122"/>
      <c r="B172" s="1122"/>
      <c r="C172" s="1122"/>
      <c r="D172" s="1122"/>
      <c r="E172" s="1123"/>
      <c r="F172" s="1123"/>
      <c r="G172" s="1123"/>
      <c r="H172" s="1123"/>
      <c r="I172" s="1123"/>
      <c r="J172" s="1123"/>
      <c r="K172" s="1123"/>
      <c r="L172" s="1123"/>
      <c r="M172" s="1123"/>
      <c r="N172" s="1122"/>
      <c r="O172" s="1122"/>
      <c r="P172" s="1122"/>
      <c r="Q172" s="1122"/>
    </row>
    <row r="173" spans="1:17" ht="12.75">
      <c r="A173" s="1122"/>
      <c r="B173" s="1122"/>
      <c r="C173" s="1122"/>
      <c r="D173" s="1122"/>
      <c r="E173" s="1123"/>
      <c r="F173" s="1123"/>
      <c r="G173" s="1123"/>
      <c r="H173" s="1123"/>
      <c r="I173" s="1123"/>
      <c r="J173" s="1123"/>
      <c r="K173" s="1123"/>
      <c r="L173" s="1123"/>
      <c r="M173" s="1123"/>
      <c r="N173" s="1122"/>
      <c r="O173" s="1122"/>
      <c r="P173" s="1122"/>
      <c r="Q173" s="1122"/>
    </row>
    <row r="174" spans="1:17" ht="12.75">
      <c r="A174" s="1122"/>
      <c r="B174" s="1122"/>
      <c r="C174" s="1122"/>
      <c r="D174" s="1122"/>
      <c r="E174" s="1123"/>
      <c r="F174" s="1123"/>
      <c r="G174" s="1123"/>
      <c r="H174" s="1123"/>
      <c r="I174" s="1123"/>
      <c r="J174" s="1123"/>
      <c r="K174" s="1123"/>
      <c r="L174" s="1123"/>
      <c r="M174" s="1123"/>
      <c r="N174" s="1122"/>
      <c r="O174" s="1122"/>
      <c r="P174" s="1122"/>
      <c r="Q174" s="1122"/>
    </row>
    <row r="175" spans="1:17" ht="12.75">
      <c r="A175" s="1122"/>
      <c r="B175" s="1122"/>
      <c r="C175" s="1122"/>
      <c r="D175" s="1122"/>
      <c r="E175" s="1123"/>
      <c r="F175" s="1123"/>
      <c r="G175" s="1123"/>
      <c r="H175" s="1123"/>
      <c r="I175" s="1123"/>
      <c r="J175" s="1123"/>
      <c r="K175" s="1123"/>
      <c r="L175" s="1123"/>
      <c r="M175" s="1123"/>
      <c r="N175" s="1122"/>
      <c r="O175" s="1122"/>
      <c r="P175" s="1122"/>
      <c r="Q175" s="1122"/>
    </row>
    <row r="176" spans="1:17" ht="12.75">
      <c r="A176" s="1122"/>
      <c r="B176" s="1122"/>
      <c r="C176" s="1122"/>
      <c r="D176" s="1122"/>
      <c r="E176" s="1123"/>
      <c r="F176" s="1123"/>
      <c r="G176" s="1123"/>
      <c r="H176" s="1123"/>
      <c r="I176" s="1123"/>
      <c r="J176" s="1123"/>
      <c r="K176" s="1123"/>
      <c r="L176" s="1123"/>
      <c r="M176" s="1123"/>
      <c r="N176" s="1122"/>
      <c r="O176" s="1122"/>
      <c r="P176" s="1122"/>
      <c r="Q176" s="1122"/>
    </row>
    <row r="177" spans="1:17" ht="12.75">
      <c r="A177" s="1122"/>
      <c r="B177" s="1122"/>
      <c r="C177" s="1122"/>
      <c r="D177" s="1122"/>
      <c r="E177" s="1123"/>
      <c r="F177" s="1123"/>
      <c r="G177" s="1123"/>
      <c r="H177" s="1123"/>
      <c r="I177" s="1123"/>
      <c r="J177" s="1123"/>
      <c r="K177" s="1123"/>
      <c r="L177" s="1123"/>
      <c r="M177" s="1123"/>
      <c r="N177" s="1122"/>
      <c r="O177" s="1122"/>
      <c r="P177" s="1122"/>
      <c r="Q177" s="1122"/>
    </row>
    <row r="178" spans="1:17" ht="12.75">
      <c r="A178" s="1122"/>
      <c r="B178" s="1122"/>
      <c r="C178" s="1122"/>
      <c r="D178" s="1122"/>
      <c r="E178" s="1123"/>
      <c r="F178" s="1123"/>
      <c r="G178" s="1123"/>
      <c r="H178" s="1123"/>
      <c r="I178" s="1123"/>
      <c r="J178" s="1123"/>
      <c r="K178" s="1123"/>
      <c r="L178" s="1123"/>
      <c r="M178" s="1123"/>
      <c r="N178" s="1122"/>
      <c r="O178" s="1122"/>
      <c r="P178" s="1122"/>
      <c r="Q178" s="1122"/>
    </row>
    <row r="179" spans="1:17" ht="12.75">
      <c r="A179" s="1122"/>
      <c r="B179" s="1122"/>
      <c r="C179" s="1122"/>
      <c r="D179" s="1122"/>
      <c r="E179" s="1123"/>
      <c r="F179" s="1123"/>
      <c r="G179" s="1123"/>
      <c r="H179" s="1123"/>
      <c r="I179" s="1123"/>
      <c r="J179" s="1123"/>
      <c r="K179" s="1123"/>
      <c r="L179" s="1123"/>
      <c r="M179" s="1123"/>
      <c r="N179" s="1122"/>
      <c r="O179" s="1122"/>
      <c r="P179" s="1122"/>
      <c r="Q179" s="1122"/>
    </row>
    <row r="180" spans="1:17" ht="12.75">
      <c r="A180" s="1122"/>
      <c r="B180" s="1122"/>
      <c r="C180" s="1122"/>
      <c r="D180" s="1122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2"/>
      <c r="O180" s="1122"/>
      <c r="P180" s="1122"/>
      <c r="Q180" s="1122"/>
    </row>
    <row r="181" spans="1:17" ht="12.75">
      <c r="A181" s="1122"/>
      <c r="B181" s="1122"/>
      <c r="C181" s="1122"/>
      <c r="D181" s="1122"/>
      <c r="E181" s="1123"/>
      <c r="F181" s="1123"/>
      <c r="G181" s="1123"/>
      <c r="H181" s="1123"/>
      <c r="I181" s="1123"/>
      <c r="J181" s="1123"/>
      <c r="K181" s="1123"/>
      <c r="L181" s="1123"/>
      <c r="M181" s="1123"/>
      <c r="N181" s="1122"/>
      <c r="O181" s="1122"/>
      <c r="P181" s="1122"/>
      <c r="Q181" s="1122"/>
    </row>
    <row r="182" spans="1:17" ht="12.75">
      <c r="A182" s="1122"/>
      <c r="B182" s="1122"/>
      <c r="C182" s="1122"/>
      <c r="D182" s="1122"/>
      <c r="E182" s="1123"/>
      <c r="F182" s="1123"/>
      <c r="G182" s="1123"/>
      <c r="H182" s="1123"/>
      <c r="I182" s="1123"/>
      <c r="J182" s="1123"/>
      <c r="K182" s="1123"/>
      <c r="L182" s="1123"/>
      <c r="M182" s="1123"/>
      <c r="N182" s="1122"/>
      <c r="O182" s="1122"/>
      <c r="P182" s="1122"/>
      <c r="Q182" s="1122"/>
    </row>
    <row r="183" spans="1:17" ht="12.75">
      <c r="A183" s="1122"/>
      <c r="B183" s="1122"/>
      <c r="C183" s="1122"/>
      <c r="D183" s="1122"/>
      <c r="E183" s="1123"/>
      <c r="F183" s="1123"/>
      <c r="G183" s="1123"/>
      <c r="H183" s="1123"/>
      <c r="I183" s="1123"/>
      <c r="J183" s="1123"/>
      <c r="K183" s="1123"/>
      <c r="L183" s="1123"/>
      <c r="M183" s="1123"/>
      <c r="N183" s="1122"/>
      <c r="O183" s="1122"/>
      <c r="P183" s="1122"/>
      <c r="Q183" s="1122"/>
    </row>
    <row r="184" spans="1:17" ht="12.75">
      <c r="A184" s="1122"/>
      <c r="B184" s="1122"/>
      <c r="C184" s="1122"/>
      <c r="D184" s="1122"/>
      <c r="E184" s="1123"/>
      <c r="F184" s="1123"/>
      <c r="G184" s="1123"/>
      <c r="H184" s="1123"/>
      <c r="I184" s="1123"/>
      <c r="J184" s="1123"/>
      <c r="K184" s="1123"/>
      <c r="L184" s="1123"/>
      <c r="M184" s="1123"/>
      <c r="N184" s="1122"/>
      <c r="O184" s="1122"/>
      <c r="P184" s="1122"/>
      <c r="Q184" s="1122"/>
    </row>
    <row r="185" spans="1:17" ht="12.75">
      <c r="A185" s="1122"/>
      <c r="B185" s="1122"/>
      <c r="C185" s="1122"/>
      <c r="D185" s="1122"/>
      <c r="E185" s="1123"/>
      <c r="F185" s="1123"/>
      <c r="G185" s="1123"/>
      <c r="H185" s="1123"/>
      <c r="I185" s="1123"/>
      <c r="J185" s="1123"/>
      <c r="K185" s="1123"/>
      <c r="L185" s="1123"/>
      <c r="M185" s="1123"/>
      <c r="N185" s="1122"/>
      <c r="O185" s="1122"/>
      <c r="P185" s="1122"/>
      <c r="Q185" s="1122"/>
    </row>
    <row r="186" spans="1:17" ht="12.75">
      <c r="A186" s="1122"/>
      <c r="B186" s="1122"/>
      <c r="C186" s="1122"/>
      <c r="D186" s="1122"/>
      <c r="E186" s="1123"/>
      <c r="F186" s="1123"/>
      <c r="G186" s="1123"/>
      <c r="H186" s="1123"/>
      <c r="I186" s="1123"/>
      <c r="J186" s="1123"/>
      <c r="K186" s="1123"/>
      <c r="L186" s="1123"/>
      <c r="M186" s="1123"/>
      <c r="N186" s="1122"/>
      <c r="O186" s="1122"/>
      <c r="P186" s="1122"/>
      <c r="Q186" s="1122"/>
    </row>
    <row r="187" spans="1:17" ht="12.75">
      <c r="A187" s="1122"/>
      <c r="B187" s="1122"/>
      <c r="C187" s="1122"/>
      <c r="D187" s="1122"/>
      <c r="E187" s="1123"/>
      <c r="F187" s="1123"/>
      <c r="G187" s="1123"/>
      <c r="H187" s="1123"/>
      <c r="I187" s="1123"/>
      <c r="J187" s="1123"/>
      <c r="K187" s="1123"/>
      <c r="L187" s="1123"/>
      <c r="M187" s="1123"/>
      <c r="N187" s="1122"/>
      <c r="O187" s="1122"/>
      <c r="P187" s="1122"/>
      <c r="Q187" s="1122"/>
    </row>
    <row r="188" spans="1:17" ht="12.75">
      <c r="A188" s="1122"/>
      <c r="B188" s="1122"/>
      <c r="C188" s="1122"/>
      <c r="D188" s="1122"/>
      <c r="E188" s="1123"/>
      <c r="F188" s="1123"/>
      <c r="G188" s="1123"/>
      <c r="H188" s="1123"/>
      <c r="I188" s="1123"/>
      <c r="J188" s="1123"/>
      <c r="K188" s="1123"/>
      <c r="L188" s="1123"/>
      <c r="M188" s="1123"/>
      <c r="N188" s="1122"/>
      <c r="O188" s="1122"/>
      <c r="P188" s="1122"/>
      <c r="Q188" s="1122"/>
    </row>
    <row r="189" spans="1:17" ht="12.75">
      <c r="A189" s="1122"/>
      <c r="B189" s="1122"/>
      <c r="C189" s="1122"/>
      <c r="D189" s="1122"/>
      <c r="E189" s="1123"/>
      <c r="F189" s="1123"/>
      <c r="G189" s="1123"/>
      <c r="H189" s="1123"/>
      <c r="I189" s="1123"/>
      <c r="J189" s="1123"/>
      <c r="K189" s="1123"/>
      <c r="L189" s="1123"/>
      <c r="M189" s="1123"/>
      <c r="N189" s="1122"/>
      <c r="O189" s="1122"/>
      <c r="P189" s="1122"/>
      <c r="Q189" s="1122"/>
    </row>
    <row r="190" spans="1:17" ht="12.75">
      <c r="A190" s="1122"/>
      <c r="B190" s="1122"/>
      <c r="C190" s="1122"/>
      <c r="D190" s="1122"/>
      <c r="E190" s="1123"/>
      <c r="F190" s="1123"/>
      <c r="G190" s="1123"/>
      <c r="H190" s="1123"/>
      <c r="I190" s="1123"/>
      <c r="J190" s="1123"/>
      <c r="K190" s="1123"/>
      <c r="L190" s="1123"/>
      <c r="M190" s="1123"/>
      <c r="N190" s="1122"/>
      <c r="O190" s="1122"/>
      <c r="P190" s="1122"/>
      <c r="Q190" s="1122"/>
    </row>
    <row r="191" spans="1:17" ht="12.75">
      <c r="A191" s="1122"/>
      <c r="B191" s="1122"/>
      <c r="C191" s="1122"/>
      <c r="D191" s="1122"/>
      <c r="E191" s="1123"/>
      <c r="F191" s="1123"/>
      <c r="G191" s="1123"/>
      <c r="H191" s="1123"/>
      <c r="I191" s="1123"/>
      <c r="J191" s="1123"/>
      <c r="K191" s="1123"/>
      <c r="L191" s="1123"/>
      <c r="M191" s="1123"/>
      <c r="N191" s="1122"/>
      <c r="O191" s="1122"/>
      <c r="P191" s="1122"/>
      <c r="Q191" s="1122"/>
    </row>
    <row r="192" spans="1:17" ht="12.75">
      <c r="A192" s="1122"/>
      <c r="B192" s="1122"/>
      <c r="C192" s="1122"/>
      <c r="D192" s="1122"/>
      <c r="E192" s="1123"/>
      <c r="F192" s="1123"/>
      <c r="G192" s="1123"/>
      <c r="H192" s="1123"/>
      <c r="I192" s="1123"/>
      <c r="J192" s="1123"/>
      <c r="K192" s="1123"/>
      <c r="L192" s="1123"/>
      <c r="M192" s="1123"/>
      <c r="N192" s="1122"/>
      <c r="O192" s="1122"/>
      <c r="P192" s="1122"/>
      <c r="Q192" s="1122"/>
    </row>
    <row r="193" spans="1:17" ht="12.75">
      <c r="A193" s="1122"/>
      <c r="B193" s="1122"/>
      <c r="C193" s="1122"/>
      <c r="D193" s="1122"/>
      <c r="E193" s="1123"/>
      <c r="F193" s="1123"/>
      <c r="G193" s="1123"/>
      <c r="H193" s="1123"/>
      <c r="I193" s="1123"/>
      <c r="J193" s="1123"/>
      <c r="K193" s="1123"/>
      <c r="L193" s="1123"/>
      <c r="M193" s="1123"/>
      <c r="N193" s="1122"/>
      <c r="O193" s="1122"/>
      <c r="P193" s="1122"/>
      <c r="Q193" s="1122"/>
    </row>
    <row r="194" spans="1:17" ht="12.75">
      <c r="A194" s="1122"/>
      <c r="B194" s="1122"/>
      <c r="C194" s="1122"/>
      <c r="D194" s="1122"/>
      <c r="E194" s="1123"/>
      <c r="F194" s="1123"/>
      <c r="G194" s="1123"/>
      <c r="H194" s="1123"/>
      <c r="I194" s="1123"/>
      <c r="J194" s="1123"/>
      <c r="K194" s="1123"/>
      <c r="L194" s="1123"/>
      <c r="M194" s="1123"/>
      <c r="N194" s="1122"/>
      <c r="O194" s="1122"/>
      <c r="P194" s="1122"/>
      <c r="Q194" s="1122"/>
    </row>
    <row r="195" spans="1:17" ht="12.75">
      <c r="A195" s="1122"/>
      <c r="B195" s="1122"/>
      <c r="C195" s="1122"/>
      <c r="D195" s="1122"/>
      <c r="E195" s="1123"/>
      <c r="F195" s="1123"/>
      <c r="G195" s="1123"/>
      <c r="H195" s="1123"/>
      <c r="I195" s="1123"/>
      <c r="J195" s="1123"/>
      <c r="K195" s="1123"/>
      <c r="L195" s="1123"/>
      <c r="M195" s="1123"/>
      <c r="N195" s="1122"/>
      <c r="O195" s="1122"/>
      <c r="P195" s="1122"/>
      <c r="Q195" s="1122"/>
    </row>
    <row r="196" spans="1:17" ht="12.75">
      <c r="A196" s="1122"/>
      <c r="B196" s="1122"/>
      <c r="C196" s="1122"/>
      <c r="D196" s="1122"/>
      <c r="E196" s="1123"/>
      <c r="F196" s="1123"/>
      <c r="G196" s="1123"/>
      <c r="H196" s="1123"/>
      <c r="I196" s="1123"/>
      <c r="J196" s="1123"/>
      <c r="K196" s="1123"/>
      <c r="L196" s="1123"/>
      <c r="M196" s="1123"/>
      <c r="N196" s="1122"/>
      <c r="O196" s="1122"/>
      <c r="P196" s="1122"/>
      <c r="Q196" s="1122"/>
    </row>
    <row r="197" spans="1:17" ht="12.75">
      <c r="A197" s="1122"/>
      <c r="B197" s="1122"/>
      <c r="C197" s="1122"/>
      <c r="D197" s="1122"/>
      <c r="E197" s="1123"/>
      <c r="F197" s="1123"/>
      <c r="G197" s="1123"/>
      <c r="H197" s="1123"/>
      <c r="I197" s="1123"/>
      <c r="J197" s="1123"/>
      <c r="K197" s="1123"/>
      <c r="L197" s="1123"/>
      <c r="M197" s="1123"/>
      <c r="N197" s="1122"/>
      <c r="O197" s="1122"/>
      <c r="P197" s="1122"/>
      <c r="Q197" s="1122"/>
    </row>
    <row r="198" spans="1:17" ht="12.75">
      <c r="A198" s="1122"/>
      <c r="B198" s="1122"/>
      <c r="C198" s="1122"/>
      <c r="D198" s="1122"/>
      <c r="E198" s="1123"/>
      <c r="F198" s="1123"/>
      <c r="G198" s="1123"/>
      <c r="H198" s="1123"/>
      <c r="I198" s="1123"/>
      <c r="J198" s="1123"/>
      <c r="K198" s="1123"/>
      <c r="L198" s="1123"/>
      <c r="M198" s="1123"/>
      <c r="N198" s="1122"/>
      <c r="O198" s="1122"/>
      <c r="P198" s="1122"/>
      <c r="Q198" s="1122"/>
    </row>
    <row r="199" spans="1:17" ht="12.75">
      <c r="A199" s="1122"/>
      <c r="B199" s="1122"/>
      <c r="C199" s="1122"/>
      <c r="D199" s="1122"/>
      <c r="E199" s="1123"/>
      <c r="F199" s="1123"/>
      <c r="G199" s="1123"/>
      <c r="H199" s="1123"/>
      <c r="I199" s="1123"/>
      <c r="J199" s="1123"/>
      <c r="K199" s="1123"/>
      <c r="L199" s="1123"/>
      <c r="M199" s="1123"/>
      <c r="N199" s="1122"/>
      <c r="O199" s="1122"/>
      <c r="P199" s="1122"/>
      <c r="Q199" s="1122"/>
    </row>
    <row r="200" spans="1:17" ht="12.75">
      <c r="A200" s="1122"/>
      <c r="B200" s="1122"/>
      <c r="C200" s="1122"/>
      <c r="D200" s="1122"/>
      <c r="E200" s="1123"/>
      <c r="F200" s="1123"/>
      <c r="G200" s="1123"/>
      <c r="H200" s="1123"/>
      <c r="I200" s="1123"/>
      <c r="J200" s="1123"/>
      <c r="K200" s="1123"/>
      <c r="L200" s="1123"/>
      <c r="M200" s="1123"/>
      <c r="N200" s="1122"/>
      <c r="O200" s="1122"/>
      <c r="P200" s="1122"/>
      <c r="Q200" s="1122"/>
    </row>
    <row r="201" spans="1:17" ht="12.75">
      <c r="A201" s="1122"/>
      <c r="B201" s="1122"/>
      <c r="C201" s="1122"/>
      <c r="D201" s="1122"/>
      <c r="E201" s="1123"/>
      <c r="F201" s="1123"/>
      <c r="G201" s="1123"/>
      <c r="H201" s="1123"/>
      <c r="I201" s="1123"/>
      <c r="J201" s="1123"/>
      <c r="K201" s="1123"/>
      <c r="L201" s="1123"/>
      <c r="M201" s="1123"/>
      <c r="N201" s="1122"/>
      <c r="O201" s="1122"/>
      <c r="P201" s="1122"/>
      <c r="Q201" s="1122"/>
    </row>
    <row r="202" spans="1:17" ht="12.75">
      <c r="A202" s="1122"/>
      <c r="B202" s="1122"/>
      <c r="C202" s="1122"/>
      <c r="D202" s="1122"/>
      <c r="E202" s="1123"/>
      <c r="F202" s="1123"/>
      <c r="G202" s="1123"/>
      <c r="H202" s="1123"/>
      <c r="I202" s="1123"/>
      <c r="J202" s="1123"/>
      <c r="K202" s="1123"/>
      <c r="L202" s="1123"/>
      <c r="M202" s="1123"/>
      <c r="N202" s="1122"/>
      <c r="O202" s="1122"/>
      <c r="P202" s="1122"/>
      <c r="Q202" s="1122"/>
    </row>
    <row r="203" spans="1:17" ht="12.75">
      <c r="A203" s="1122"/>
      <c r="B203" s="1122"/>
      <c r="C203" s="1122"/>
      <c r="D203" s="1122"/>
      <c r="E203" s="1123"/>
      <c r="F203" s="1123"/>
      <c r="G203" s="1123"/>
      <c r="H203" s="1123"/>
      <c r="I203" s="1123"/>
      <c r="J203" s="1123"/>
      <c r="K203" s="1123"/>
      <c r="L203" s="1123"/>
      <c r="M203" s="1123"/>
      <c r="N203" s="1122"/>
      <c r="O203" s="1122"/>
      <c r="P203" s="1122"/>
      <c r="Q203" s="1122"/>
    </row>
    <row r="204" spans="1:17" ht="12.75">
      <c r="A204" s="1122"/>
      <c r="B204" s="1122"/>
      <c r="C204" s="1122"/>
      <c r="D204" s="1122"/>
      <c r="E204" s="1123"/>
      <c r="F204" s="1123"/>
      <c r="G204" s="1123"/>
      <c r="H204" s="1123"/>
      <c r="I204" s="1123"/>
      <c r="J204" s="1123"/>
      <c r="K204" s="1123"/>
      <c r="L204" s="1123"/>
      <c r="M204" s="1123"/>
      <c r="N204" s="1122"/>
      <c r="O204" s="1122"/>
      <c r="P204" s="1122"/>
      <c r="Q204" s="1122"/>
    </row>
    <row r="205" spans="1:17" ht="12.75">
      <c r="A205" s="1122"/>
      <c r="B205" s="1122"/>
      <c r="C205" s="1122"/>
      <c r="D205" s="1122"/>
      <c r="E205" s="1123"/>
      <c r="F205" s="1123"/>
      <c r="G205" s="1123"/>
      <c r="H205" s="1123"/>
      <c r="I205" s="1123"/>
      <c r="J205" s="1123"/>
      <c r="K205" s="1123"/>
      <c r="L205" s="1123"/>
      <c r="M205" s="1123"/>
      <c r="N205" s="1122"/>
      <c r="O205" s="1122"/>
      <c r="P205" s="1122"/>
      <c r="Q205" s="1122"/>
    </row>
    <row r="206" spans="1:17" ht="12.75">
      <c r="A206" s="1122"/>
      <c r="B206" s="1122"/>
      <c r="C206" s="1122"/>
      <c r="D206" s="1122"/>
      <c r="E206" s="1123"/>
      <c r="F206" s="1123"/>
      <c r="G206" s="1123"/>
      <c r="H206" s="1123"/>
      <c r="I206" s="1123"/>
      <c r="J206" s="1123"/>
      <c r="K206" s="1123"/>
      <c r="L206" s="1123"/>
      <c r="M206" s="1123"/>
      <c r="N206" s="1122"/>
      <c r="O206" s="1122"/>
      <c r="P206" s="1122"/>
      <c r="Q206" s="1122"/>
    </row>
    <row r="207" spans="1:17" ht="12.75">
      <c r="A207" s="1122"/>
      <c r="B207" s="1122"/>
      <c r="C207" s="1122"/>
      <c r="D207" s="1122"/>
      <c r="E207" s="1123"/>
      <c r="F207" s="1123"/>
      <c r="G207" s="1123"/>
      <c r="H207" s="1123"/>
      <c r="I207" s="1123"/>
      <c r="J207" s="1123"/>
      <c r="K207" s="1123"/>
      <c r="L207" s="1123"/>
      <c r="M207" s="1123"/>
      <c r="N207" s="1122"/>
      <c r="O207" s="1122"/>
      <c r="P207" s="1122"/>
      <c r="Q207" s="1122"/>
    </row>
    <row r="208" spans="1:17" ht="12.75">
      <c r="A208" s="1122"/>
      <c r="B208" s="1122"/>
      <c r="C208" s="1122"/>
      <c r="D208" s="1122"/>
      <c r="E208" s="1123"/>
      <c r="F208" s="1123"/>
      <c r="G208" s="1123"/>
      <c r="H208" s="1123"/>
      <c r="I208" s="1123"/>
      <c r="J208" s="1123"/>
      <c r="K208" s="1123"/>
      <c r="L208" s="1123"/>
      <c r="M208" s="1123"/>
      <c r="N208" s="1122"/>
      <c r="O208" s="1122"/>
      <c r="P208" s="1122"/>
      <c r="Q208" s="1122"/>
    </row>
    <row r="209" spans="1:17" ht="12.75">
      <c r="A209" s="1122"/>
      <c r="B209" s="1122"/>
      <c r="C209" s="1122"/>
      <c r="D209" s="1122"/>
      <c r="E209" s="1123"/>
      <c r="F209" s="1123"/>
      <c r="G209" s="1123"/>
      <c r="H209" s="1123"/>
      <c r="I209" s="1123"/>
      <c r="J209" s="1123"/>
      <c r="K209" s="1123"/>
      <c r="L209" s="1123"/>
      <c r="M209" s="1123"/>
      <c r="N209" s="1122"/>
      <c r="O209" s="1122"/>
      <c r="P209" s="1122"/>
      <c r="Q209" s="1122"/>
    </row>
    <row r="210" spans="1:17" ht="12.75">
      <c r="A210" s="1122"/>
      <c r="B210" s="1122"/>
      <c r="C210" s="1122"/>
      <c r="D210" s="1122"/>
      <c r="E210" s="1123"/>
      <c r="F210" s="1123"/>
      <c r="G210" s="1123"/>
      <c r="H210" s="1123"/>
      <c r="I210" s="1123"/>
      <c r="J210" s="1123"/>
      <c r="K210" s="1123"/>
      <c r="L210" s="1123"/>
      <c r="M210" s="1123"/>
      <c r="N210" s="1122"/>
      <c r="O210" s="1122"/>
      <c r="P210" s="1122"/>
      <c r="Q210" s="1122"/>
    </row>
    <row r="211" spans="1:17" ht="12.75">
      <c r="A211" s="1122"/>
      <c r="B211" s="1122"/>
      <c r="C211" s="1122"/>
      <c r="D211" s="1122"/>
      <c r="E211" s="1123"/>
      <c r="F211" s="1123"/>
      <c r="G211" s="1123"/>
      <c r="H211" s="1123"/>
      <c r="I211" s="1123"/>
      <c r="J211" s="1123"/>
      <c r="K211" s="1123"/>
      <c r="L211" s="1123"/>
      <c r="M211" s="1123"/>
      <c r="N211" s="1122"/>
      <c r="O211" s="1122"/>
      <c r="P211" s="1122"/>
      <c r="Q211" s="1122"/>
    </row>
    <row r="212" spans="1:17" ht="12.75">
      <c r="A212" s="1122"/>
      <c r="B212" s="1122"/>
      <c r="C212" s="1122"/>
      <c r="D212" s="1122"/>
      <c r="E212" s="1123"/>
      <c r="F212" s="1123"/>
      <c r="G212" s="1123"/>
      <c r="H212" s="1123"/>
      <c r="I212" s="1123"/>
      <c r="J212" s="1123"/>
      <c r="K212" s="1123"/>
      <c r="L212" s="1123"/>
      <c r="M212" s="1123"/>
      <c r="N212" s="1122"/>
      <c r="O212" s="1122"/>
      <c r="P212" s="1122"/>
      <c r="Q212" s="1122"/>
    </row>
    <row r="213" spans="1:17" ht="12.75">
      <c r="A213" s="1122"/>
      <c r="B213" s="1122"/>
      <c r="C213" s="1122"/>
      <c r="D213" s="1122"/>
      <c r="E213" s="1123"/>
      <c r="F213" s="1123"/>
      <c r="G213" s="1123"/>
      <c r="H213" s="1123"/>
      <c r="I213" s="1123"/>
      <c r="J213" s="1123"/>
      <c r="K213" s="1123"/>
      <c r="L213" s="1123"/>
      <c r="M213" s="1123"/>
      <c r="N213" s="1122"/>
      <c r="O213" s="1122"/>
      <c r="P213" s="1122"/>
      <c r="Q213" s="1122"/>
    </row>
    <row r="214" spans="1:17" ht="12.75">
      <c r="A214" s="1122"/>
      <c r="B214" s="1122"/>
      <c r="C214" s="1122"/>
      <c r="D214" s="1122"/>
      <c r="E214" s="1123"/>
      <c r="F214" s="1123"/>
      <c r="G214" s="1123"/>
      <c r="H214" s="1123"/>
      <c r="I214" s="1123"/>
      <c r="J214" s="1123"/>
      <c r="K214" s="1123"/>
      <c r="L214" s="1123"/>
      <c r="M214" s="1123"/>
      <c r="N214" s="1122"/>
      <c r="O214" s="1122"/>
      <c r="P214" s="1122"/>
      <c r="Q214" s="1122"/>
    </row>
    <row r="215" spans="1:17" ht="12.75">
      <c r="A215" s="1122"/>
      <c r="B215" s="1122"/>
      <c r="C215" s="1122"/>
      <c r="D215" s="1122"/>
      <c r="E215" s="1123"/>
      <c r="F215" s="1123"/>
      <c r="G215" s="1123"/>
      <c r="H215" s="1123"/>
      <c r="I215" s="1123"/>
      <c r="J215" s="1123"/>
      <c r="K215" s="1123"/>
      <c r="L215" s="1123"/>
      <c r="M215" s="1123"/>
      <c r="N215" s="1122"/>
      <c r="O215" s="1122"/>
      <c r="P215" s="1122"/>
      <c r="Q215" s="1122"/>
    </row>
    <row r="216" spans="1:17" ht="12.75">
      <c r="A216" s="1122"/>
      <c r="B216" s="1122"/>
      <c r="C216" s="1122"/>
      <c r="D216" s="1122"/>
      <c r="E216" s="1123"/>
      <c r="F216" s="1123"/>
      <c r="G216" s="1123"/>
      <c r="H216" s="1123"/>
      <c r="I216" s="1123"/>
      <c r="J216" s="1123"/>
      <c r="K216" s="1123"/>
      <c r="L216" s="1123"/>
      <c r="M216" s="1123"/>
      <c r="N216" s="1122"/>
      <c r="O216" s="1122"/>
      <c r="P216" s="1122"/>
      <c r="Q216" s="1122"/>
    </row>
    <row r="217" spans="1:17" ht="12.75">
      <c r="A217" s="1122"/>
      <c r="B217" s="1122"/>
      <c r="C217" s="1122"/>
      <c r="D217" s="1122"/>
      <c r="E217" s="1123"/>
      <c r="F217" s="1123"/>
      <c r="G217" s="1123"/>
      <c r="H217" s="1123"/>
      <c r="I217" s="1123"/>
      <c r="J217" s="1123"/>
      <c r="K217" s="1123"/>
      <c r="L217" s="1123"/>
      <c r="M217" s="1123"/>
      <c r="N217" s="1122"/>
      <c r="O217" s="1122"/>
      <c r="P217" s="1122"/>
      <c r="Q217" s="1122"/>
    </row>
    <row r="218" spans="1:17" ht="12.75">
      <c r="A218" s="1122"/>
      <c r="B218" s="1122"/>
      <c r="C218" s="1122"/>
      <c r="D218" s="1122"/>
      <c r="E218" s="1123"/>
      <c r="F218" s="1123"/>
      <c r="G218" s="1123"/>
      <c r="H218" s="1123"/>
      <c r="I218" s="1123"/>
      <c r="J218" s="1123"/>
      <c r="K218" s="1123"/>
      <c r="L218" s="1123"/>
      <c r="M218" s="1123"/>
      <c r="N218" s="1122"/>
      <c r="O218" s="1122"/>
      <c r="P218" s="1122"/>
      <c r="Q218" s="1122"/>
    </row>
    <row r="219" spans="1:17" ht="12.75">
      <c r="A219" s="1122"/>
      <c r="B219" s="1122"/>
      <c r="C219" s="1122"/>
      <c r="D219" s="1122"/>
      <c r="E219" s="1123"/>
      <c r="F219" s="1123"/>
      <c r="G219" s="1123"/>
      <c r="H219" s="1123"/>
      <c r="I219" s="1123"/>
      <c r="J219" s="1123"/>
      <c r="K219" s="1123"/>
      <c r="L219" s="1123"/>
      <c r="M219" s="1123"/>
      <c r="N219" s="1122"/>
      <c r="O219" s="1122"/>
      <c r="P219" s="1122"/>
      <c r="Q219" s="1122"/>
    </row>
    <row r="220" spans="1:17" ht="12.75">
      <c r="A220" s="1122"/>
      <c r="B220" s="1122"/>
      <c r="C220" s="1122"/>
      <c r="D220" s="1122"/>
      <c r="E220" s="1123"/>
      <c r="F220" s="1123"/>
      <c r="G220" s="1123"/>
      <c r="H220" s="1123"/>
      <c r="I220" s="1123"/>
      <c r="J220" s="1123"/>
      <c r="K220" s="1123"/>
      <c r="L220" s="1123"/>
      <c r="M220" s="1123"/>
      <c r="N220" s="1122"/>
      <c r="O220" s="1122"/>
      <c r="P220" s="1122"/>
      <c r="Q220" s="1122"/>
    </row>
    <row r="221" spans="1:17" ht="12.75">
      <c r="A221" s="1122"/>
      <c r="B221" s="1122"/>
      <c r="C221" s="1122"/>
      <c r="D221" s="1122"/>
      <c r="E221" s="1123"/>
      <c r="F221" s="1123"/>
      <c r="G221" s="1123"/>
      <c r="H221" s="1123"/>
      <c r="I221" s="1123"/>
      <c r="J221" s="1123"/>
      <c r="K221" s="1123"/>
      <c r="L221" s="1123"/>
      <c r="M221" s="1123"/>
      <c r="N221" s="1122"/>
      <c r="O221" s="1122"/>
      <c r="P221" s="1122"/>
      <c r="Q221" s="1122"/>
    </row>
    <row r="222" spans="1:17" ht="12.75">
      <c r="A222" s="1122"/>
      <c r="B222" s="1122"/>
      <c r="C222" s="1122"/>
      <c r="D222" s="1122"/>
      <c r="E222" s="1123"/>
      <c r="F222" s="1123"/>
      <c r="G222" s="1123"/>
      <c r="H222" s="1123"/>
      <c r="I222" s="1123"/>
      <c r="J222" s="1123"/>
      <c r="K222" s="1123"/>
      <c r="L222" s="1123"/>
      <c r="M222" s="1123"/>
      <c r="N222" s="1122"/>
      <c r="O222" s="1122"/>
      <c r="P222" s="1122"/>
      <c r="Q222" s="1122"/>
    </row>
    <row r="223" spans="1:17" ht="12.75">
      <c r="A223" s="1122"/>
      <c r="B223" s="1122"/>
      <c r="C223" s="1122"/>
      <c r="D223" s="1122"/>
      <c r="E223" s="1123"/>
      <c r="F223" s="1123"/>
      <c r="G223" s="1123"/>
      <c r="H223" s="1123"/>
      <c r="I223" s="1123"/>
      <c r="J223" s="1123"/>
      <c r="K223" s="1123"/>
      <c r="L223" s="1123"/>
      <c r="M223" s="1123"/>
      <c r="N223" s="1122"/>
      <c r="O223" s="1122"/>
      <c r="P223" s="1122"/>
      <c r="Q223" s="1122"/>
    </row>
    <row r="224" spans="1:17" ht="12.75">
      <c r="A224" s="1122"/>
      <c r="B224" s="1122"/>
      <c r="C224" s="1122"/>
      <c r="D224" s="1122"/>
      <c r="E224" s="1123"/>
      <c r="F224" s="1123"/>
      <c r="G224" s="1123"/>
      <c r="H224" s="1123"/>
      <c r="I224" s="1123"/>
      <c r="J224" s="1123"/>
      <c r="K224" s="1123"/>
      <c r="L224" s="1123"/>
      <c r="M224" s="1123"/>
      <c r="N224" s="1122"/>
      <c r="O224" s="1122"/>
      <c r="P224" s="1122"/>
      <c r="Q224" s="1122"/>
    </row>
    <row r="225" spans="1:17" ht="12.75">
      <c r="A225" s="1122"/>
      <c r="B225" s="1122"/>
      <c r="C225" s="1122"/>
      <c r="D225" s="1122"/>
      <c r="E225" s="1123"/>
      <c r="F225" s="1123"/>
      <c r="G225" s="1123"/>
      <c r="H225" s="1123"/>
      <c r="I225" s="1123"/>
      <c r="J225" s="1123"/>
      <c r="K225" s="1123"/>
      <c r="L225" s="1123"/>
      <c r="M225" s="1123"/>
      <c r="N225" s="1122"/>
      <c r="O225" s="1122"/>
      <c r="P225" s="1122"/>
      <c r="Q225" s="1122"/>
    </row>
    <row r="226" spans="1:17" ht="12.75">
      <c r="A226" s="1122"/>
      <c r="B226" s="1122"/>
      <c r="C226" s="1122"/>
      <c r="D226" s="1122"/>
      <c r="E226" s="1123"/>
      <c r="F226" s="1123"/>
      <c r="G226" s="1123"/>
      <c r="H226" s="1123"/>
      <c r="I226" s="1123"/>
      <c r="J226" s="1123"/>
      <c r="K226" s="1123"/>
      <c r="L226" s="1123"/>
      <c r="M226" s="1123"/>
      <c r="N226" s="1122"/>
      <c r="O226" s="1122"/>
      <c r="P226" s="1122"/>
      <c r="Q226" s="1122"/>
    </row>
    <row r="227" spans="1:17" ht="12.75">
      <c r="A227" s="1122"/>
      <c r="B227" s="1122"/>
      <c r="C227" s="1122"/>
      <c r="D227" s="1122"/>
      <c r="E227" s="1123"/>
      <c r="F227" s="1123"/>
      <c r="G227" s="1123"/>
      <c r="H227" s="1123"/>
      <c r="I227" s="1123"/>
      <c r="J227" s="1123"/>
      <c r="K227" s="1123"/>
      <c r="L227" s="1123"/>
      <c r="M227" s="1123"/>
      <c r="N227" s="1122"/>
      <c r="O227" s="1122"/>
      <c r="P227" s="1122"/>
      <c r="Q227" s="1122"/>
    </row>
    <row r="228" spans="1:17" ht="12.75">
      <c r="A228" s="1122"/>
      <c r="B228" s="1122"/>
      <c r="C228" s="1122"/>
      <c r="D228" s="1122"/>
      <c r="E228" s="1123"/>
      <c r="F228" s="1123"/>
      <c r="G228" s="1123"/>
      <c r="H228" s="1123"/>
      <c r="I228" s="1123"/>
      <c r="J228" s="1123"/>
      <c r="K228" s="1123"/>
      <c r="L228" s="1123"/>
      <c r="M228" s="1123"/>
      <c r="N228" s="1122"/>
      <c r="O228" s="1122"/>
      <c r="P228" s="1122"/>
      <c r="Q228" s="1122"/>
    </row>
    <row r="229" spans="1:17" ht="12.75">
      <c r="A229" s="1122"/>
      <c r="B229" s="1122"/>
      <c r="C229" s="1122"/>
      <c r="D229" s="1122"/>
      <c r="E229" s="1123"/>
      <c r="F229" s="1123"/>
      <c r="G229" s="1123"/>
      <c r="H229" s="1123"/>
      <c r="I229" s="1123"/>
      <c r="J229" s="1123"/>
      <c r="K229" s="1123"/>
      <c r="L229" s="1123"/>
      <c r="M229" s="1123"/>
      <c r="N229" s="1122"/>
      <c r="O229" s="1122"/>
      <c r="P229" s="1122"/>
      <c r="Q229" s="1122"/>
    </row>
    <row r="230" spans="1:17" ht="12.75">
      <c r="A230" s="1122"/>
      <c r="B230" s="1122"/>
      <c r="C230" s="1122"/>
      <c r="D230" s="1122"/>
      <c r="E230" s="1123"/>
      <c r="F230" s="1123"/>
      <c r="G230" s="1123"/>
      <c r="H230" s="1123"/>
      <c r="I230" s="1123"/>
      <c r="J230" s="1123"/>
      <c r="K230" s="1123"/>
      <c r="L230" s="1123"/>
      <c r="M230" s="1123"/>
      <c r="N230" s="1122"/>
      <c r="O230" s="1122"/>
      <c r="P230" s="1122"/>
      <c r="Q230" s="1122"/>
    </row>
    <row r="231" spans="1:17" ht="12.75">
      <c r="A231" s="1122"/>
      <c r="B231" s="1122"/>
      <c r="C231" s="1122"/>
      <c r="D231" s="1122"/>
      <c r="E231" s="1123"/>
      <c r="F231" s="1123"/>
      <c r="G231" s="1123"/>
      <c r="H231" s="1123"/>
      <c r="I231" s="1123"/>
      <c r="J231" s="1123"/>
      <c r="K231" s="1123"/>
      <c r="L231" s="1123"/>
      <c r="M231" s="1123"/>
      <c r="N231" s="1122"/>
      <c r="O231" s="1122"/>
      <c r="P231" s="1122"/>
      <c r="Q231" s="1122"/>
    </row>
    <row r="232" spans="1:17" ht="12.75">
      <c r="A232" s="1122"/>
      <c r="B232" s="1122"/>
      <c r="C232" s="1122"/>
      <c r="D232" s="1122"/>
      <c r="E232" s="1123"/>
      <c r="F232" s="1123"/>
      <c r="G232" s="1123"/>
      <c r="H232" s="1123"/>
      <c r="I232" s="1123"/>
      <c r="J232" s="1123"/>
      <c r="K232" s="1123"/>
      <c r="L232" s="1123"/>
      <c r="M232" s="1123"/>
      <c r="N232" s="1122"/>
      <c r="O232" s="1122"/>
      <c r="P232" s="1122"/>
      <c r="Q232" s="1122"/>
    </row>
    <row r="233" spans="1:17" ht="12.75">
      <c r="A233" s="1122"/>
      <c r="B233" s="1122"/>
      <c r="C233" s="1122"/>
      <c r="D233" s="1122"/>
      <c r="E233" s="1123"/>
      <c r="F233" s="1123"/>
      <c r="G233" s="1123"/>
      <c r="H233" s="1123"/>
      <c r="I233" s="1123"/>
      <c r="J233" s="1123"/>
      <c r="K233" s="1123"/>
      <c r="L233" s="1123"/>
      <c r="M233" s="1123"/>
      <c r="N233" s="1122"/>
      <c r="O233" s="1122"/>
      <c r="P233" s="1122"/>
      <c r="Q233" s="1122"/>
    </row>
    <row r="234" spans="1:17" ht="12.75">
      <c r="A234" s="1122"/>
      <c r="B234" s="1122"/>
      <c r="C234" s="1122"/>
      <c r="D234" s="1122"/>
      <c r="E234" s="1123"/>
      <c r="F234" s="1123"/>
      <c r="G234" s="1123"/>
      <c r="H234" s="1123"/>
      <c r="I234" s="1123"/>
      <c r="J234" s="1123"/>
      <c r="K234" s="1123"/>
      <c r="L234" s="1123"/>
      <c r="M234" s="1123"/>
      <c r="N234" s="1122"/>
      <c r="O234" s="1122"/>
      <c r="P234" s="1122"/>
      <c r="Q234" s="1122"/>
    </row>
    <row r="235" spans="1:17" ht="12.75">
      <c r="A235" s="1122"/>
      <c r="B235" s="1122"/>
      <c r="C235" s="1122"/>
      <c r="D235" s="1122"/>
      <c r="E235" s="1123"/>
      <c r="F235" s="1123"/>
      <c r="G235" s="1123"/>
      <c r="H235" s="1123"/>
      <c r="I235" s="1123"/>
      <c r="J235" s="1123"/>
      <c r="K235" s="1123"/>
      <c r="L235" s="1123"/>
      <c r="M235" s="1123"/>
      <c r="N235" s="1122"/>
      <c r="O235" s="1122"/>
      <c r="P235" s="1122"/>
      <c r="Q235" s="1122"/>
    </row>
    <row r="236" spans="1:17" ht="12.75">
      <c r="A236" s="1122"/>
      <c r="B236" s="1122"/>
      <c r="C236" s="1122"/>
      <c r="D236" s="1122"/>
      <c r="E236" s="1123"/>
      <c r="F236" s="1123"/>
      <c r="G236" s="1123"/>
      <c r="H236" s="1123"/>
      <c r="I236" s="1123"/>
      <c r="J236" s="1123"/>
      <c r="K236" s="1123"/>
      <c r="L236" s="1123"/>
      <c r="M236" s="1123"/>
      <c r="N236" s="1122"/>
      <c r="O236" s="1122"/>
      <c r="P236" s="1122"/>
      <c r="Q236" s="1122"/>
    </row>
    <row r="237" spans="1:17" ht="12.75">
      <c r="A237" s="1122"/>
      <c r="B237" s="1122"/>
      <c r="C237" s="1122"/>
      <c r="D237" s="1122"/>
      <c r="E237" s="1123"/>
      <c r="F237" s="1123"/>
      <c r="G237" s="1123"/>
      <c r="H237" s="1123"/>
      <c r="I237" s="1123"/>
      <c r="J237" s="1123"/>
      <c r="K237" s="1123"/>
      <c r="L237" s="1123"/>
      <c r="M237" s="1123"/>
      <c r="N237" s="1122"/>
      <c r="O237" s="1122"/>
      <c r="P237" s="1122"/>
      <c r="Q237" s="1122"/>
    </row>
    <row r="238" spans="1:17" ht="12.75">
      <c r="A238" s="1122"/>
      <c r="B238" s="1122"/>
      <c r="C238" s="1122"/>
      <c r="D238" s="1122"/>
      <c r="E238" s="1123"/>
      <c r="F238" s="1123"/>
      <c r="G238" s="1123"/>
      <c r="H238" s="1123"/>
      <c r="I238" s="1123"/>
      <c r="J238" s="1123"/>
      <c r="K238" s="1123"/>
      <c r="L238" s="1123"/>
      <c r="M238" s="1123"/>
      <c r="N238" s="1122"/>
      <c r="O238" s="1122"/>
      <c r="P238" s="1122"/>
      <c r="Q238" s="1122"/>
    </row>
    <row r="239" spans="1:17" ht="12.75">
      <c r="A239" s="1122"/>
      <c r="B239" s="1122"/>
      <c r="C239" s="1122"/>
      <c r="D239" s="1122"/>
      <c r="E239" s="1123"/>
      <c r="F239" s="1123"/>
      <c r="G239" s="1123"/>
      <c r="H239" s="1123"/>
      <c r="I239" s="1123"/>
      <c r="J239" s="1123"/>
      <c r="K239" s="1123"/>
      <c r="L239" s="1123"/>
      <c r="M239" s="1123"/>
      <c r="N239" s="1122"/>
      <c r="O239" s="1122"/>
      <c r="P239" s="1122"/>
      <c r="Q239" s="1122"/>
    </row>
    <row r="240" spans="1:17" ht="12.75">
      <c r="A240" s="1122"/>
      <c r="B240" s="1122"/>
      <c r="C240" s="1122"/>
      <c r="D240" s="1122"/>
      <c r="E240" s="1123"/>
      <c r="F240" s="1123"/>
      <c r="G240" s="1123"/>
      <c r="H240" s="1123"/>
      <c r="I240" s="1123"/>
      <c r="J240" s="1123"/>
      <c r="K240" s="1123"/>
      <c r="L240" s="1123"/>
      <c r="M240" s="1123"/>
      <c r="N240" s="1122"/>
      <c r="O240" s="1122"/>
      <c r="P240" s="1122"/>
      <c r="Q240" s="1122"/>
    </row>
    <row r="241" spans="1:17" ht="12.75">
      <c r="A241" s="1122"/>
      <c r="B241" s="1122"/>
      <c r="C241" s="1122"/>
      <c r="D241" s="1122"/>
      <c r="E241" s="1123"/>
      <c r="F241" s="1123"/>
      <c r="G241" s="1123"/>
      <c r="H241" s="1123"/>
      <c r="I241" s="1123"/>
      <c r="J241" s="1123"/>
      <c r="K241" s="1123"/>
      <c r="L241" s="1123"/>
      <c r="M241" s="1123"/>
      <c r="N241" s="1122"/>
      <c r="O241" s="1122"/>
      <c r="P241" s="1122"/>
      <c r="Q241" s="1122"/>
    </row>
    <row r="242" spans="1:17" ht="12.75">
      <c r="A242" s="1122"/>
      <c r="B242" s="1122"/>
      <c r="C242" s="1122"/>
      <c r="D242" s="1122"/>
      <c r="E242" s="1123"/>
      <c r="F242" s="1123"/>
      <c r="G242" s="1123"/>
      <c r="H242" s="1123"/>
      <c r="I242" s="1123"/>
      <c r="J242" s="1123"/>
      <c r="K242" s="1123"/>
      <c r="L242" s="1123"/>
      <c r="M242" s="1123"/>
      <c r="N242" s="1122"/>
      <c r="O242" s="1122"/>
      <c r="P242" s="1122"/>
      <c r="Q242" s="1122"/>
    </row>
    <row r="243" spans="1:17" ht="12.75">
      <c r="A243" s="1122"/>
      <c r="B243" s="1122"/>
      <c r="C243" s="1122"/>
      <c r="D243" s="1122"/>
      <c r="E243" s="1123"/>
      <c r="F243" s="1123"/>
      <c r="G243" s="1123"/>
      <c r="H243" s="1123"/>
      <c r="I243" s="1123"/>
      <c r="J243" s="1123"/>
      <c r="K243" s="1123"/>
      <c r="L243" s="1123"/>
      <c r="M243" s="1123"/>
      <c r="N243" s="1122"/>
      <c r="O243" s="1122"/>
      <c r="P243" s="1122"/>
      <c r="Q243" s="1122"/>
    </row>
    <row r="244" spans="1:17" ht="12.75">
      <c r="A244" s="1122"/>
      <c r="B244" s="1122"/>
      <c r="C244" s="1122"/>
      <c r="D244" s="1122"/>
      <c r="E244" s="1123"/>
      <c r="F244" s="1123"/>
      <c r="G244" s="1123"/>
      <c r="H244" s="1123"/>
      <c r="I244" s="1123"/>
      <c r="J244" s="1123"/>
      <c r="K244" s="1123"/>
      <c r="L244" s="1123"/>
      <c r="M244" s="1123"/>
      <c r="N244" s="1122"/>
      <c r="O244" s="1122"/>
      <c r="P244" s="1122"/>
      <c r="Q244" s="1122"/>
    </row>
    <row r="245" spans="1:17" ht="12.75">
      <c r="A245" s="1122"/>
      <c r="B245" s="1122"/>
      <c r="C245" s="1122"/>
      <c r="D245" s="1122"/>
      <c r="E245" s="1123"/>
      <c r="F245" s="1123"/>
      <c r="G245" s="1123"/>
      <c r="H245" s="1123"/>
      <c r="I245" s="1123"/>
      <c r="J245" s="1123"/>
      <c r="K245" s="1123"/>
      <c r="L245" s="1123"/>
      <c r="M245" s="1123"/>
      <c r="N245" s="1122"/>
      <c r="O245" s="1122"/>
      <c r="P245" s="1122"/>
      <c r="Q245" s="1122"/>
    </row>
    <row r="246" spans="1:17" ht="12.75">
      <c r="A246" s="1122"/>
      <c r="B246" s="1122"/>
      <c r="C246" s="1122"/>
      <c r="D246" s="1122"/>
      <c r="E246" s="1123"/>
      <c r="F246" s="1123"/>
      <c r="G246" s="1123"/>
      <c r="H246" s="1123"/>
      <c r="I246" s="1123"/>
      <c r="J246" s="1123"/>
      <c r="K246" s="1123"/>
      <c r="L246" s="1123"/>
      <c r="M246" s="1123"/>
      <c r="N246" s="1122"/>
      <c r="O246" s="1122"/>
      <c r="P246" s="1122"/>
      <c r="Q246" s="1122"/>
    </row>
    <row r="247" spans="1:17" ht="12.75">
      <c r="A247" s="1122"/>
      <c r="B247" s="1122"/>
      <c r="C247" s="1122"/>
      <c r="D247" s="1122"/>
      <c r="E247" s="1123"/>
      <c r="F247" s="1123"/>
      <c r="G247" s="1123"/>
      <c r="H247" s="1123"/>
      <c r="I247" s="1123"/>
      <c r="J247" s="1123"/>
      <c r="K247" s="1123"/>
      <c r="L247" s="1123"/>
      <c r="M247" s="1123"/>
      <c r="N247" s="1122"/>
      <c r="O247" s="1122"/>
      <c r="P247" s="1122"/>
      <c r="Q247" s="1122"/>
    </row>
    <row r="248" spans="1:17" ht="12.75">
      <c r="A248" s="1122"/>
      <c r="B248" s="1122"/>
      <c r="C248" s="1122"/>
      <c r="D248" s="1122"/>
      <c r="E248" s="1123"/>
      <c r="F248" s="1123"/>
      <c r="G248" s="1123"/>
      <c r="H248" s="1123"/>
      <c r="I248" s="1123"/>
      <c r="J248" s="1123"/>
      <c r="K248" s="1123"/>
      <c r="L248" s="1123"/>
      <c r="M248" s="1123"/>
      <c r="N248" s="1122"/>
      <c r="O248" s="1122"/>
      <c r="P248" s="1122"/>
      <c r="Q248" s="1122"/>
    </row>
    <row r="249" spans="1:17" ht="12.75">
      <c r="A249" s="1122"/>
      <c r="B249" s="1122"/>
      <c r="C249" s="1122"/>
      <c r="D249" s="1122"/>
      <c r="E249" s="1123"/>
      <c r="F249" s="1123"/>
      <c r="G249" s="1123"/>
      <c r="H249" s="1123"/>
      <c r="I249" s="1123"/>
      <c r="J249" s="1123"/>
      <c r="K249" s="1123"/>
      <c r="L249" s="1123"/>
      <c r="M249" s="1123"/>
      <c r="N249" s="1122"/>
      <c r="O249" s="1122"/>
      <c r="P249" s="1122"/>
      <c r="Q249" s="1122"/>
    </row>
    <row r="250" spans="1:17" ht="12.75">
      <c r="A250" s="1122"/>
      <c r="B250" s="1122"/>
      <c r="C250" s="1122"/>
      <c r="D250" s="1122"/>
      <c r="E250" s="1123"/>
      <c r="F250" s="1123"/>
      <c r="G250" s="1123"/>
      <c r="H250" s="1123"/>
      <c r="I250" s="1123"/>
      <c r="J250" s="1123"/>
      <c r="K250" s="1123"/>
      <c r="L250" s="1123"/>
      <c r="M250" s="1123"/>
      <c r="N250" s="1122"/>
      <c r="O250" s="1122"/>
      <c r="P250" s="1122"/>
      <c r="Q250" s="1122"/>
    </row>
    <row r="251" spans="1:17" ht="12.75">
      <c r="A251" s="1122"/>
      <c r="B251" s="1122"/>
      <c r="C251" s="1122"/>
      <c r="D251" s="1122"/>
      <c r="E251" s="1123"/>
      <c r="F251" s="1123"/>
      <c r="G251" s="1123"/>
      <c r="H251" s="1123"/>
      <c r="I251" s="1123"/>
      <c r="J251" s="1123"/>
      <c r="K251" s="1123"/>
      <c r="L251" s="1123"/>
      <c r="M251" s="1123"/>
      <c r="N251" s="1122"/>
      <c r="O251" s="1122"/>
      <c r="P251" s="1122"/>
      <c r="Q251" s="1122"/>
    </row>
    <row r="252" spans="1:17" ht="12.75">
      <c r="A252" s="1122"/>
      <c r="B252" s="1122"/>
      <c r="C252" s="1122"/>
      <c r="D252" s="1122"/>
      <c r="E252" s="1123"/>
      <c r="F252" s="1123"/>
      <c r="G252" s="1123"/>
      <c r="H252" s="1123"/>
      <c r="I252" s="1123"/>
      <c r="J252" s="1123"/>
      <c r="K252" s="1123"/>
      <c r="L252" s="1123"/>
      <c r="M252" s="1123"/>
      <c r="N252" s="1122"/>
      <c r="O252" s="1122"/>
      <c r="P252" s="1122"/>
      <c r="Q252" s="1122"/>
    </row>
    <row r="253" spans="1:17" ht="12.75">
      <c r="A253" s="1122"/>
      <c r="B253" s="1122"/>
      <c r="C253" s="1122"/>
      <c r="D253" s="1122"/>
      <c r="E253" s="1123"/>
      <c r="F253" s="1123"/>
      <c r="G253" s="1123"/>
      <c r="H253" s="1123"/>
      <c r="I253" s="1123"/>
      <c r="J253" s="1123"/>
      <c r="K253" s="1123"/>
      <c r="L253" s="1123"/>
      <c r="M253" s="1123"/>
      <c r="N253" s="1122"/>
      <c r="O253" s="1122"/>
      <c r="P253" s="1122"/>
      <c r="Q253" s="1122"/>
    </row>
    <row r="254" spans="1:17" ht="12.75">
      <c r="A254" s="1122"/>
      <c r="B254" s="1122"/>
      <c r="C254" s="1122"/>
      <c r="D254" s="1122"/>
      <c r="E254" s="1123"/>
      <c r="F254" s="1123"/>
      <c r="G254" s="1123"/>
      <c r="H254" s="1123"/>
      <c r="I254" s="1123"/>
      <c r="J254" s="1123"/>
      <c r="K254" s="1123"/>
      <c r="L254" s="1123"/>
      <c r="M254" s="1123"/>
      <c r="N254" s="1122"/>
      <c r="O254" s="1122"/>
      <c r="P254" s="1122"/>
      <c r="Q254" s="1122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3" hidden="1" customWidth="1"/>
    <col min="2" max="2" width="10.125" style="44" hidden="1" customWidth="1"/>
    <col min="3" max="3" width="13.25390625" style="44" hidden="1" customWidth="1"/>
    <col min="4" max="4" width="74.375" style="45" hidden="1" customWidth="1"/>
    <col min="5" max="5" width="18.75390625" style="44" hidden="1" customWidth="1"/>
    <col min="6" max="6" width="18.625" style="44" hidden="1" customWidth="1"/>
    <col min="7" max="7" width="17.375" style="43" hidden="1" customWidth="1"/>
    <col min="8" max="10" width="17.125" style="43" hidden="1" customWidth="1"/>
    <col min="11" max="11" width="5.25390625" style="175" hidden="1" customWidth="1"/>
    <col min="12" max="15" width="17.125" style="43" hidden="1" customWidth="1"/>
    <col min="16" max="31" width="0" style="43" hidden="1" customWidth="1"/>
    <col min="32" max="16384" width="9.125" style="43" customWidth="1"/>
  </cols>
  <sheetData>
    <row r="1" spans="1:11" ht="18" customHeight="1" hidden="1">
      <c r="A1" s="43" t="s">
        <v>446</v>
      </c>
      <c r="B1" s="44" t="s">
        <v>447</v>
      </c>
      <c r="C1" s="44" t="s">
        <v>448</v>
      </c>
      <c r="D1" s="45" t="s">
        <v>449</v>
      </c>
      <c r="E1" s="44" t="s">
        <v>450</v>
      </c>
      <c r="F1" s="44" t="s">
        <v>451</v>
      </c>
      <c r="G1" s="46" t="s">
        <v>581</v>
      </c>
      <c r="H1" s="43" t="s">
        <v>453</v>
      </c>
      <c r="I1" s="43" t="s">
        <v>453</v>
      </c>
      <c r="J1" s="43" t="s">
        <v>453</v>
      </c>
      <c r="K1" s="46" t="s">
        <v>545</v>
      </c>
    </row>
    <row r="2" ht="18" customHeight="1">
      <c r="K2" s="46">
        <v>1</v>
      </c>
    </row>
    <row r="3" spans="5:11" ht="21">
      <c r="E3" s="47"/>
      <c r="K3" s="180">
        <v>1</v>
      </c>
    </row>
    <row r="4" spans="5:11" ht="21">
      <c r="E4" s="48"/>
      <c r="K4" s="180">
        <v>1</v>
      </c>
    </row>
    <row r="5" spans="5:11" ht="21">
      <c r="E5" s="44" t="s">
        <v>181</v>
      </c>
      <c r="F5" s="44" t="s">
        <v>181</v>
      </c>
      <c r="K5" s="180">
        <v>1</v>
      </c>
    </row>
    <row r="6" spans="3:11" ht="21">
      <c r="C6" s="49"/>
      <c r="D6" s="50"/>
      <c r="E6" s="48"/>
      <c r="F6" s="44" t="s">
        <v>181</v>
      </c>
      <c r="K6" s="180">
        <v>1</v>
      </c>
    </row>
    <row r="7" spans="2:11" ht="42" customHeight="1">
      <c r="B7" s="1627" t="str">
        <f>OTCHET!B7</f>
        <v>ОТЧЕТНИ ДАННИ ПО ЕБК ЗА ИЗПЪЛНЕНИЕТО НА БЮДЖЕТА</v>
      </c>
      <c r="C7" s="1628"/>
      <c r="D7" s="1628"/>
      <c r="F7" s="51"/>
      <c r="K7" s="180">
        <v>1</v>
      </c>
    </row>
    <row r="8" spans="3:11" ht="21">
      <c r="C8" s="49"/>
      <c r="D8" s="50"/>
      <c r="E8" s="51" t="s">
        <v>182</v>
      </c>
      <c r="F8" s="51" t="s">
        <v>1051</v>
      </c>
      <c r="K8" s="180">
        <v>1</v>
      </c>
    </row>
    <row r="9" spans="2:11" ht="36.75" customHeight="1" thickBot="1">
      <c r="B9" s="1629" t="str">
        <f>OTCHET!B9</f>
        <v>НАЦИОНАЛЕН ОСИГУРИТЕЛЕН ИНСТИТУТ</v>
      </c>
      <c r="C9" s="1630"/>
      <c r="D9" s="1630"/>
      <c r="E9" s="52">
        <f>OTCHET!$E9</f>
        <v>42005</v>
      </c>
      <c r="F9" s="53">
        <f>OTCHET!$F9</f>
        <v>42185</v>
      </c>
      <c r="K9" s="180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1"/>
      <c r="F10" s="55">
        <f>OTCHET!$F10</f>
        <v>0</v>
      </c>
      <c r="K10" s="180">
        <v>1</v>
      </c>
    </row>
    <row r="11" spans="2:11" ht="10.5" customHeight="1" thickBot="1">
      <c r="B11" s="54"/>
      <c r="E11" s="54"/>
      <c r="K11" s="180">
        <v>1</v>
      </c>
    </row>
    <row r="12" spans="2:11" ht="39" customHeight="1" thickBot="1" thickTop="1">
      <c r="B12" s="1629" t="str">
        <f>OTCHET!B12</f>
        <v>Национален осигурителен институт - Учителски пенсионен фонд</v>
      </c>
      <c r="C12" s="1630"/>
      <c r="D12" s="1630"/>
      <c r="E12" s="51" t="s">
        <v>183</v>
      </c>
      <c r="F12" s="56" t="str">
        <f>OTCHET!$F12</f>
        <v>5591</v>
      </c>
      <c r="K12" s="180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7" t="s">
        <v>184</v>
      </c>
      <c r="F13" s="58" t="s">
        <v>181</v>
      </c>
      <c r="K13" s="180">
        <v>1</v>
      </c>
    </row>
    <row r="14" spans="2:11" ht="9" customHeight="1">
      <c r="B14" s="54"/>
      <c r="E14" s="57"/>
      <c r="F14" s="58"/>
      <c r="K14" s="180">
        <v>1</v>
      </c>
    </row>
    <row r="15" spans="2:11" ht="7.5" customHeight="1">
      <c r="B15" s="54"/>
      <c r="E15" s="57"/>
      <c r="F15" s="58"/>
      <c r="K15" s="180">
        <v>1</v>
      </c>
    </row>
    <row r="16" spans="1:11" ht="7.5" customHeight="1">
      <c r="A16" s="59"/>
      <c r="B16" s="54"/>
      <c r="E16" s="57"/>
      <c r="F16" s="58"/>
      <c r="K16" s="180">
        <v>1</v>
      </c>
    </row>
    <row r="17" spans="1:11" ht="7.5" customHeight="1">
      <c r="A17" s="59"/>
      <c r="B17" s="54"/>
      <c r="E17" s="57"/>
      <c r="F17" s="58"/>
      <c r="K17" s="180">
        <v>1</v>
      </c>
    </row>
    <row r="18" spans="3:11" ht="21.75" thickBot="1">
      <c r="C18" s="49"/>
      <c r="D18" s="50"/>
      <c r="F18" s="54"/>
      <c r="J18" s="54" t="s">
        <v>185</v>
      </c>
      <c r="K18" s="180">
        <v>1</v>
      </c>
    </row>
    <row r="19" spans="1:11" ht="21.75" thickBot="1">
      <c r="A19" s="59"/>
      <c r="B19" s="60"/>
      <c r="C19" s="1635" t="s">
        <v>186</v>
      </c>
      <c r="D19" s="1636"/>
      <c r="E19" s="61" t="s">
        <v>187</v>
      </c>
      <c r="F19" s="341" t="s">
        <v>188</v>
      </c>
      <c r="G19" s="203"/>
      <c r="H19" s="203"/>
      <c r="I19" s="203"/>
      <c r="J19" s="65"/>
      <c r="K19" s="180">
        <v>1</v>
      </c>
    </row>
    <row r="20" spans="2:11" ht="45.75" thickBot="1">
      <c r="B20" s="62" t="s">
        <v>1105</v>
      </c>
      <c r="C20" s="1637" t="s">
        <v>546</v>
      </c>
      <c r="D20" s="1638"/>
      <c r="E20" s="63">
        <v>2015</v>
      </c>
      <c r="F20" s="174" t="s">
        <v>528</v>
      </c>
      <c r="G20" s="174" t="s">
        <v>579</v>
      </c>
      <c r="H20" s="174" t="s">
        <v>580</v>
      </c>
      <c r="I20" s="342" t="s">
        <v>1777</v>
      </c>
      <c r="J20" s="343" t="s">
        <v>1778</v>
      </c>
      <c r="K20" s="181">
        <v>1</v>
      </c>
    </row>
    <row r="21" spans="2:11" ht="21.75" thickBot="1">
      <c r="B21" s="64"/>
      <c r="C21" s="1716" t="s">
        <v>190</v>
      </c>
      <c r="D21" s="1671"/>
      <c r="E21" s="16" t="s">
        <v>455</v>
      </c>
      <c r="F21" s="16" t="s">
        <v>456</v>
      </c>
      <c r="G21" s="16" t="s">
        <v>543</v>
      </c>
      <c r="H21" s="210" t="s">
        <v>544</v>
      </c>
      <c r="I21" s="16" t="s">
        <v>515</v>
      </c>
      <c r="J21" s="210" t="s">
        <v>1779</v>
      </c>
      <c r="K21" s="181">
        <v>1</v>
      </c>
    </row>
    <row r="22" spans="1:11" s="66" customFormat="1" ht="21">
      <c r="A22" s="66">
        <v>5</v>
      </c>
      <c r="B22" s="67">
        <v>100</v>
      </c>
      <c r="C22" s="1631" t="s">
        <v>191</v>
      </c>
      <c r="D22" s="1632"/>
      <c r="E22" s="184">
        <f>OTCHET!$E22</f>
        <v>0</v>
      </c>
      <c r="F22" s="184">
        <f>OTCHET!$F22</f>
        <v>0</v>
      </c>
      <c r="G22" s="68">
        <f>OTCHET!$G22</f>
        <v>0</v>
      </c>
      <c r="H22" s="68">
        <f>OTCHET!$H22</f>
        <v>0</v>
      </c>
      <c r="I22" s="68">
        <f>OTCHET!$I22</f>
        <v>0</v>
      </c>
      <c r="J22" s="68">
        <f>OTCHET!$J22</f>
        <v>0</v>
      </c>
      <c r="K22" s="176">
        <f aca="true" t="shared" si="0" ref="K22:K48">(IF(E22&lt;&gt;0,$K$2,IF(F22&lt;&gt;0,$K$2,"")))</f>
      </c>
    </row>
    <row r="23" spans="1:11" s="69" customFormat="1" ht="21">
      <c r="A23" s="69">
        <v>25</v>
      </c>
      <c r="B23" s="70">
        <v>200</v>
      </c>
      <c r="C23" s="1625" t="s">
        <v>195</v>
      </c>
      <c r="D23" s="1626"/>
      <c r="E23" s="185">
        <f>OTCHET!$E28</f>
        <v>0</v>
      </c>
      <c r="F23" s="185">
        <f>OTCHET!$F28</f>
        <v>0</v>
      </c>
      <c r="G23" s="71">
        <f>OTCHET!$G28</f>
        <v>0</v>
      </c>
      <c r="H23" s="71">
        <f>OTCHET!$H28</f>
        <v>0</v>
      </c>
      <c r="I23" s="71">
        <f>OTCHET!$I28</f>
        <v>0</v>
      </c>
      <c r="J23" s="71">
        <f>OTCHET!$J28</f>
        <v>0</v>
      </c>
      <c r="K23" s="176">
        <f t="shared" si="0"/>
      </c>
    </row>
    <row r="24" spans="1:11" s="69" customFormat="1" ht="32.25" customHeight="1">
      <c r="A24" s="69">
        <v>50</v>
      </c>
      <c r="B24" s="70">
        <v>400</v>
      </c>
      <c r="C24" s="1633" t="s">
        <v>1158</v>
      </c>
      <c r="D24" s="1634"/>
      <c r="E24" s="185">
        <f>OTCHET!$E33</f>
        <v>0</v>
      </c>
      <c r="F24" s="185">
        <f>OTCHET!$F33</f>
        <v>0</v>
      </c>
      <c r="G24" s="71">
        <f>OTCHET!$G33</f>
        <v>0</v>
      </c>
      <c r="H24" s="71">
        <f>OTCHET!$H33</f>
        <v>0</v>
      </c>
      <c r="I24" s="71">
        <f>OTCHET!$I33</f>
        <v>0</v>
      </c>
      <c r="J24" s="71">
        <f>OTCHET!$J33</f>
        <v>0</v>
      </c>
      <c r="K24" s="176">
        <f t="shared" si="0"/>
      </c>
    </row>
    <row r="25" spans="1:11" s="69" customFormat="1" ht="21">
      <c r="A25" s="72">
        <v>65</v>
      </c>
      <c r="B25" s="70">
        <v>800</v>
      </c>
      <c r="C25" s="1625" t="s">
        <v>1774</v>
      </c>
      <c r="D25" s="1626"/>
      <c r="E25" s="185">
        <f>OTCHET!$E39</f>
        <v>39632000</v>
      </c>
      <c r="F25" s="185">
        <f>OTCHET!$F39</f>
        <v>17411220</v>
      </c>
      <c r="G25" s="71">
        <f>OTCHET!$G39</f>
        <v>14370684</v>
      </c>
      <c r="H25" s="71">
        <f>OTCHET!$H39</f>
        <v>0</v>
      </c>
      <c r="I25" s="71">
        <f>OTCHET!$I39</f>
        <v>0</v>
      </c>
      <c r="J25" s="71">
        <f>OTCHET!$J39</f>
        <v>3040536</v>
      </c>
      <c r="K25" s="176">
        <f t="shared" si="0"/>
        <v>1</v>
      </c>
    </row>
    <row r="26" spans="1:11" s="69" customFormat="1" ht="21">
      <c r="A26" s="69">
        <v>95</v>
      </c>
      <c r="B26" s="70">
        <v>1000</v>
      </c>
      <c r="C26" s="1625" t="s">
        <v>1166</v>
      </c>
      <c r="D26" s="1626"/>
      <c r="E26" s="185">
        <f>OTCHET!$E44</f>
        <v>0</v>
      </c>
      <c r="F26" s="185">
        <f>OTCHET!$F44</f>
        <v>0</v>
      </c>
      <c r="G26" s="71">
        <f>OTCHET!$G44</f>
        <v>0</v>
      </c>
      <c r="H26" s="71">
        <f>OTCHET!$H44</f>
        <v>0</v>
      </c>
      <c r="I26" s="71">
        <f>OTCHET!$I44</f>
        <v>0</v>
      </c>
      <c r="J26" s="71">
        <f>OTCHET!$J44</f>
        <v>0</v>
      </c>
      <c r="K26" s="176">
        <f t="shared" si="0"/>
      </c>
    </row>
    <row r="27" spans="1:11" s="69" customFormat="1" ht="21">
      <c r="A27" s="69">
        <v>130</v>
      </c>
      <c r="B27" s="70">
        <v>1300</v>
      </c>
      <c r="C27" s="1625" t="s">
        <v>547</v>
      </c>
      <c r="D27" s="1626"/>
      <c r="E27" s="185">
        <f>OTCHET!$E49</f>
        <v>0</v>
      </c>
      <c r="F27" s="185">
        <f>OTCHET!$F49</f>
        <v>0</v>
      </c>
      <c r="G27" s="71">
        <f>OTCHET!$G49</f>
        <v>0</v>
      </c>
      <c r="H27" s="71">
        <f>OTCHET!$H49</f>
        <v>0</v>
      </c>
      <c r="I27" s="71">
        <f>OTCHET!$I49</f>
        <v>0</v>
      </c>
      <c r="J27" s="71">
        <f>OTCHET!$J49</f>
        <v>0</v>
      </c>
      <c r="K27" s="176">
        <f t="shared" si="0"/>
      </c>
    </row>
    <row r="28" spans="1:11" s="69" customFormat="1" ht="21">
      <c r="A28" s="69">
        <v>160</v>
      </c>
      <c r="B28" s="70">
        <v>1400</v>
      </c>
      <c r="C28" s="1625" t="s">
        <v>1177</v>
      </c>
      <c r="D28" s="1626"/>
      <c r="E28" s="185">
        <f>OTCHET!$E55</f>
        <v>0</v>
      </c>
      <c r="F28" s="185">
        <f>OTCHET!$F55</f>
        <v>0</v>
      </c>
      <c r="G28" s="71">
        <f>OTCHET!$G55</f>
        <v>0</v>
      </c>
      <c r="H28" s="71">
        <f>OTCHET!$H55</f>
        <v>0</v>
      </c>
      <c r="I28" s="71">
        <f>OTCHET!$I55</f>
        <v>0</v>
      </c>
      <c r="J28" s="71">
        <f>OTCHET!$J55</f>
        <v>0</v>
      </c>
      <c r="K28" s="176">
        <f t="shared" si="0"/>
      </c>
    </row>
    <row r="29" spans="1:11" s="69" customFormat="1" ht="21">
      <c r="A29" s="69">
        <v>175</v>
      </c>
      <c r="B29" s="70">
        <v>1500</v>
      </c>
      <c r="C29" s="1625" t="s">
        <v>1180</v>
      </c>
      <c r="D29" s="1626"/>
      <c r="E29" s="185">
        <f>OTCHET!$E58</f>
        <v>0</v>
      </c>
      <c r="F29" s="185">
        <f>OTCHET!$F58</f>
        <v>0</v>
      </c>
      <c r="G29" s="71">
        <f>OTCHET!$G58</f>
        <v>0</v>
      </c>
      <c r="H29" s="71">
        <f>OTCHET!$H58</f>
        <v>0</v>
      </c>
      <c r="I29" s="71">
        <f>OTCHET!$I58</f>
        <v>0</v>
      </c>
      <c r="J29" s="71">
        <f>OTCHET!$J58</f>
        <v>0</v>
      </c>
      <c r="K29" s="176">
        <f t="shared" si="0"/>
      </c>
    </row>
    <row r="30" spans="2:11" s="69" customFormat="1" ht="21">
      <c r="B30" s="70">
        <v>1600</v>
      </c>
      <c r="C30" s="1625" t="s">
        <v>1183</v>
      </c>
      <c r="D30" s="1626"/>
      <c r="E30" s="185">
        <f>OTCHET!$E61</f>
        <v>0</v>
      </c>
      <c r="F30" s="185">
        <f>OTCHET!$F61</f>
        <v>0</v>
      </c>
      <c r="G30" s="71">
        <f>OTCHET!$G61</f>
        <v>0</v>
      </c>
      <c r="H30" s="71">
        <f>OTCHET!$H61</f>
        <v>0</v>
      </c>
      <c r="I30" s="71">
        <f>OTCHET!$I61</f>
        <v>0</v>
      </c>
      <c r="J30" s="71">
        <f>OTCHET!$J61</f>
        <v>0</v>
      </c>
      <c r="K30" s="176">
        <f t="shared" si="0"/>
      </c>
    </row>
    <row r="31" spans="1:11" s="69" customFormat="1" ht="21">
      <c r="A31" s="69">
        <v>200</v>
      </c>
      <c r="B31" s="70">
        <v>1700</v>
      </c>
      <c r="C31" s="1625" t="s">
        <v>1184</v>
      </c>
      <c r="D31" s="1626"/>
      <c r="E31" s="185">
        <f>OTCHET!$E62</f>
        <v>0</v>
      </c>
      <c r="F31" s="185">
        <f>OTCHET!$F62</f>
        <v>0</v>
      </c>
      <c r="G31" s="71">
        <f>OTCHET!$G62</f>
        <v>0</v>
      </c>
      <c r="H31" s="71">
        <f>OTCHET!$H62</f>
        <v>0</v>
      </c>
      <c r="I31" s="71">
        <f>OTCHET!$I62</f>
        <v>0</v>
      </c>
      <c r="J31" s="71">
        <f>OTCHET!$J62</f>
        <v>0</v>
      </c>
      <c r="K31" s="176">
        <f t="shared" si="0"/>
      </c>
    </row>
    <row r="32" spans="1:11" s="69" customFormat="1" ht="21">
      <c r="A32" s="73">
        <v>231</v>
      </c>
      <c r="B32" s="70">
        <v>1800</v>
      </c>
      <c r="C32" s="1625" t="s">
        <v>1191</v>
      </c>
      <c r="D32" s="1626"/>
      <c r="E32" s="185">
        <f>OTCHET!$E69</f>
        <v>0</v>
      </c>
      <c r="F32" s="185">
        <f>OTCHET!$F69</f>
        <v>0</v>
      </c>
      <c r="G32" s="71">
        <f>OTCHET!$G69</f>
        <v>0</v>
      </c>
      <c r="H32" s="71">
        <f>OTCHET!$H69</f>
        <v>0</v>
      </c>
      <c r="I32" s="71">
        <f>OTCHET!$I69</f>
        <v>0</v>
      </c>
      <c r="J32" s="71">
        <f>OTCHET!$J69</f>
        <v>0</v>
      </c>
      <c r="K32" s="176">
        <f t="shared" si="0"/>
      </c>
    </row>
    <row r="33" spans="1:11" s="69" customFormat="1" ht="21">
      <c r="A33" s="69">
        <v>235</v>
      </c>
      <c r="B33" s="70">
        <v>1900</v>
      </c>
      <c r="C33" s="1625" t="s">
        <v>1192</v>
      </c>
      <c r="D33" s="1626"/>
      <c r="E33" s="185">
        <f>OTCHET!$E70</f>
        <v>0</v>
      </c>
      <c r="F33" s="185">
        <f>OTCHET!$F70</f>
        <v>0</v>
      </c>
      <c r="G33" s="71">
        <f>OTCHET!$G70</f>
        <v>0</v>
      </c>
      <c r="H33" s="71">
        <f>OTCHET!$H70</f>
        <v>0</v>
      </c>
      <c r="I33" s="71">
        <f>OTCHET!$I70</f>
        <v>0</v>
      </c>
      <c r="J33" s="71">
        <f>OTCHET!$J70</f>
        <v>0</v>
      </c>
      <c r="K33" s="176">
        <f t="shared" si="0"/>
      </c>
    </row>
    <row r="34" spans="1:11" s="69" customFormat="1" ht="21">
      <c r="A34" s="69">
        <v>255</v>
      </c>
      <c r="B34" s="70">
        <v>2000</v>
      </c>
      <c r="C34" s="1625" t="s">
        <v>1193</v>
      </c>
      <c r="D34" s="1626"/>
      <c r="E34" s="185">
        <f>OTCHET!$E71</f>
        <v>0</v>
      </c>
      <c r="F34" s="185">
        <f>OTCHET!$F71</f>
        <v>0</v>
      </c>
      <c r="G34" s="71">
        <f>OTCHET!$G71</f>
        <v>0</v>
      </c>
      <c r="H34" s="71">
        <f>OTCHET!$H71</f>
        <v>0</v>
      </c>
      <c r="I34" s="71">
        <f>OTCHET!$I71</f>
        <v>0</v>
      </c>
      <c r="J34" s="71">
        <f>OTCHET!$J71</f>
        <v>0</v>
      </c>
      <c r="K34" s="176">
        <f t="shared" si="0"/>
      </c>
    </row>
    <row r="35" spans="1:11" s="69" customFormat="1" ht="21">
      <c r="A35" s="69">
        <v>265</v>
      </c>
      <c r="B35" s="70">
        <v>2400</v>
      </c>
      <c r="C35" s="1625" t="s">
        <v>1194</v>
      </c>
      <c r="D35" s="1626"/>
      <c r="E35" s="185">
        <f>OTCHET!$E72</f>
        <v>12901800</v>
      </c>
      <c r="F35" s="185">
        <f>OTCHET!$F72</f>
        <v>7762078</v>
      </c>
      <c r="G35" s="71">
        <f>OTCHET!$G72</f>
        <v>7762078</v>
      </c>
      <c r="H35" s="71">
        <f>OTCHET!$H72</f>
        <v>0</v>
      </c>
      <c r="I35" s="71">
        <f>OTCHET!$I72</f>
        <v>0</v>
      </c>
      <c r="J35" s="71">
        <f>OTCHET!$J72</f>
        <v>0</v>
      </c>
      <c r="K35" s="176">
        <f t="shared" si="0"/>
        <v>1</v>
      </c>
    </row>
    <row r="36" spans="1:11" s="69" customFormat="1" ht="21">
      <c r="A36" s="74">
        <v>350</v>
      </c>
      <c r="B36" s="75">
        <v>2500</v>
      </c>
      <c r="C36" s="1639" t="s">
        <v>1209</v>
      </c>
      <c r="D36" s="1640"/>
      <c r="E36" s="185">
        <f>OTCHET!$E87</f>
        <v>0</v>
      </c>
      <c r="F36" s="185">
        <f>OTCHET!$F87</f>
        <v>0</v>
      </c>
      <c r="G36" s="71">
        <f>OTCHET!$G87</f>
        <v>0</v>
      </c>
      <c r="H36" s="71">
        <f>OTCHET!$H87</f>
        <v>0</v>
      </c>
      <c r="I36" s="71">
        <f>OTCHET!$I87</f>
        <v>0</v>
      </c>
      <c r="J36" s="71">
        <f>OTCHET!$J87</f>
        <v>0</v>
      </c>
      <c r="K36" s="176">
        <f t="shared" si="0"/>
      </c>
    </row>
    <row r="37" spans="1:11" s="69" customFormat="1" ht="21">
      <c r="A37" s="76">
        <v>360</v>
      </c>
      <c r="B37" s="70">
        <v>2600</v>
      </c>
      <c r="C37" s="1639" t="s">
        <v>1675</v>
      </c>
      <c r="D37" s="1640"/>
      <c r="E37" s="185">
        <f>OTCHET!$E90</f>
        <v>0</v>
      </c>
      <c r="F37" s="185">
        <f>OTCHET!$F90</f>
        <v>0</v>
      </c>
      <c r="G37" s="71">
        <f>OTCHET!$G90</f>
        <v>0</v>
      </c>
      <c r="H37" s="71">
        <f>OTCHET!$H90</f>
        <v>0</v>
      </c>
      <c r="I37" s="71">
        <f>OTCHET!$I90</f>
        <v>0</v>
      </c>
      <c r="J37" s="71">
        <f>OTCHET!$J90</f>
        <v>0</v>
      </c>
      <c r="K37" s="176">
        <f t="shared" si="0"/>
      </c>
    </row>
    <row r="38" spans="1:11" s="69" customFormat="1" ht="21">
      <c r="A38" s="76">
        <v>370</v>
      </c>
      <c r="B38" s="70">
        <v>2700</v>
      </c>
      <c r="C38" s="1625" t="s">
        <v>1676</v>
      </c>
      <c r="D38" s="1626"/>
      <c r="E38" s="185">
        <f>OTCHET!$E91</f>
        <v>0</v>
      </c>
      <c r="F38" s="185">
        <f>OTCHET!$F91</f>
        <v>0</v>
      </c>
      <c r="G38" s="71">
        <f>OTCHET!$G91</f>
        <v>0</v>
      </c>
      <c r="H38" s="71">
        <f>OTCHET!$H91</f>
        <v>0</v>
      </c>
      <c r="I38" s="71">
        <f>OTCHET!$I91</f>
        <v>0</v>
      </c>
      <c r="J38" s="71">
        <f>OTCHET!$J91</f>
        <v>0</v>
      </c>
      <c r="K38" s="176">
        <f t="shared" si="0"/>
      </c>
    </row>
    <row r="39" spans="1:11" s="69" customFormat="1" ht="21">
      <c r="A39" s="76">
        <v>445</v>
      </c>
      <c r="B39" s="70">
        <v>2800</v>
      </c>
      <c r="C39" s="1625" t="s">
        <v>1226</v>
      </c>
      <c r="D39" s="1626"/>
      <c r="E39" s="185">
        <f>OTCHET!$E105</f>
        <v>3800</v>
      </c>
      <c r="F39" s="185">
        <f>OTCHET!$F105</f>
        <v>3596</v>
      </c>
      <c r="G39" s="71">
        <f>OTCHET!$G105</f>
        <v>3596</v>
      </c>
      <c r="H39" s="71">
        <f>OTCHET!$H105</f>
        <v>0</v>
      </c>
      <c r="I39" s="71">
        <f>OTCHET!$I105</f>
        <v>0</v>
      </c>
      <c r="J39" s="71">
        <f>OTCHET!$J105</f>
        <v>0</v>
      </c>
      <c r="K39" s="176">
        <f t="shared" si="0"/>
        <v>1</v>
      </c>
    </row>
    <row r="40" spans="1:11" s="69" customFormat="1" ht="21">
      <c r="A40" s="76">
        <v>470</v>
      </c>
      <c r="B40" s="70">
        <v>3600</v>
      </c>
      <c r="C40" s="1625" t="s">
        <v>1229</v>
      </c>
      <c r="D40" s="1626"/>
      <c r="E40" s="185">
        <f>OTCHET!$E109</f>
        <v>500</v>
      </c>
      <c r="F40" s="185">
        <f>OTCHET!$F109</f>
        <v>0</v>
      </c>
      <c r="G40" s="71">
        <f>OTCHET!$G109</f>
        <v>0</v>
      </c>
      <c r="H40" s="71">
        <f>OTCHET!$H109</f>
        <v>0</v>
      </c>
      <c r="I40" s="71">
        <f>OTCHET!$I109</f>
        <v>0</v>
      </c>
      <c r="J40" s="71">
        <f>OTCHET!$J109</f>
        <v>0</v>
      </c>
      <c r="K40" s="176">
        <f t="shared" si="0"/>
        <v>1</v>
      </c>
    </row>
    <row r="41" spans="1:11" s="69" customFormat="1" ht="21">
      <c r="A41" s="76">
        <v>495</v>
      </c>
      <c r="B41" s="70">
        <v>3700</v>
      </c>
      <c r="C41" s="1625" t="s">
        <v>1234</v>
      </c>
      <c r="D41" s="1626"/>
      <c r="E41" s="185">
        <f>OTCHET!$E116</f>
        <v>0</v>
      </c>
      <c r="F41" s="185">
        <f>OTCHET!$F116</f>
        <v>0</v>
      </c>
      <c r="G41" s="71">
        <f>OTCHET!$G116</f>
        <v>0</v>
      </c>
      <c r="H41" s="71">
        <f>OTCHET!$H116</f>
        <v>0</v>
      </c>
      <c r="I41" s="71">
        <f>OTCHET!$I116</f>
        <v>0</v>
      </c>
      <c r="J41" s="71">
        <f>OTCHET!$J116</f>
        <v>0</v>
      </c>
      <c r="K41" s="176">
        <f t="shared" si="0"/>
      </c>
    </row>
    <row r="42" spans="1:31" s="80" customFormat="1" ht="21.75" thickBot="1">
      <c r="A42" s="77">
        <v>515</v>
      </c>
      <c r="B42" s="70">
        <v>4000</v>
      </c>
      <c r="C42" s="78" t="s">
        <v>268</v>
      </c>
      <c r="D42" s="186"/>
      <c r="E42" s="185">
        <f>OTCHET!$E120</f>
        <v>0</v>
      </c>
      <c r="F42" s="185">
        <f>OTCHET!$F120</f>
        <v>0</v>
      </c>
      <c r="G42" s="71">
        <f>OTCHET!$G120</f>
        <v>0</v>
      </c>
      <c r="H42" s="71">
        <f>OTCHET!$H120</f>
        <v>0</v>
      </c>
      <c r="I42" s="71">
        <f>OTCHET!$I120</f>
        <v>0</v>
      </c>
      <c r="J42" s="71">
        <f>OTCHET!$J120</f>
        <v>0</v>
      </c>
      <c r="K42" s="176">
        <f t="shared" si="0"/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AD42" s="81"/>
      <c r="AE42" s="81"/>
    </row>
    <row r="43" spans="1:12" s="69" customFormat="1" ht="21">
      <c r="A43" s="76">
        <v>540</v>
      </c>
      <c r="B43" s="70">
        <v>4100</v>
      </c>
      <c r="C43" s="1625" t="s">
        <v>692</v>
      </c>
      <c r="D43" s="1626"/>
      <c r="E43" s="185">
        <f>OTCHET!$E132</f>
        <v>0</v>
      </c>
      <c r="F43" s="185">
        <f>OTCHET!$F132</f>
        <v>0</v>
      </c>
      <c r="G43" s="71">
        <f>OTCHET!$G132</f>
        <v>0</v>
      </c>
      <c r="H43" s="71">
        <f>OTCHET!$H132</f>
        <v>0</v>
      </c>
      <c r="I43" s="71">
        <f>OTCHET!$I132</f>
        <v>0</v>
      </c>
      <c r="J43" s="71">
        <f>OTCHET!$J132</f>
        <v>0</v>
      </c>
      <c r="K43" s="176">
        <f t="shared" si="0"/>
      </c>
      <c r="L43" s="82"/>
    </row>
    <row r="44" spans="1:12" s="69" customFormat="1" ht="21">
      <c r="A44" s="76">
        <v>550</v>
      </c>
      <c r="B44" s="70">
        <v>4200</v>
      </c>
      <c r="C44" s="1625" t="s">
        <v>693</v>
      </c>
      <c r="D44" s="1626"/>
      <c r="E44" s="185">
        <f>OTCHET!$E133</f>
        <v>0</v>
      </c>
      <c r="F44" s="185">
        <f>OTCHET!$F133</f>
        <v>0</v>
      </c>
      <c r="G44" s="71">
        <f>OTCHET!$G133</f>
        <v>0</v>
      </c>
      <c r="H44" s="71">
        <f>OTCHET!$H133</f>
        <v>0</v>
      </c>
      <c r="I44" s="71">
        <f>OTCHET!$I133</f>
        <v>0</v>
      </c>
      <c r="J44" s="71">
        <f>OTCHET!$J133</f>
        <v>0</v>
      </c>
      <c r="K44" s="176">
        <f t="shared" si="0"/>
      </c>
      <c r="L44" s="82"/>
    </row>
    <row r="45" spans="1:12" s="69" customFormat="1" ht="21">
      <c r="A45" s="76">
        <v>560</v>
      </c>
      <c r="B45" s="70" t="s">
        <v>694</v>
      </c>
      <c r="C45" s="1625" t="s">
        <v>25</v>
      </c>
      <c r="D45" s="1626"/>
      <c r="E45" s="185">
        <f>OTCHET!$E134</f>
        <v>0</v>
      </c>
      <c r="F45" s="185">
        <f>OTCHET!$F134</f>
        <v>0</v>
      </c>
      <c r="G45" s="71">
        <f>OTCHET!$G134</f>
        <v>0</v>
      </c>
      <c r="H45" s="71">
        <f>OTCHET!$H134</f>
        <v>0</v>
      </c>
      <c r="I45" s="71">
        <f>OTCHET!$I134</f>
        <v>0</v>
      </c>
      <c r="J45" s="71">
        <f>OTCHET!$J134</f>
        <v>0</v>
      </c>
      <c r="K45" s="176">
        <f t="shared" si="0"/>
      </c>
      <c r="L45" s="82"/>
    </row>
    <row r="46" spans="1:11" s="69" customFormat="1" ht="21">
      <c r="A46" s="76">
        <v>575</v>
      </c>
      <c r="B46" s="70">
        <v>4600</v>
      </c>
      <c r="C46" s="1625" t="s">
        <v>28</v>
      </c>
      <c r="D46" s="1626"/>
      <c r="E46" s="189">
        <f>OTCHET!$E137</f>
        <v>0</v>
      </c>
      <c r="F46" s="189">
        <f>OTCHET!$F137</f>
        <v>0</v>
      </c>
      <c r="G46" s="112">
        <f>OTCHET!$G137</f>
        <v>0</v>
      </c>
      <c r="H46" s="112">
        <f>OTCHET!$H137</f>
        <v>0</v>
      </c>
      <c r="I46" s="112">
        <f>OTCHET!$I137</f>
        <v>0</v>
      </c>
      <c r="J46" s="112">
        <f>OTCHET!$J137</f>
        <v>0</v>
      </c>
      <c r="K46" s="176">
        <f t="shared" si="0"/>
      </c>
    </row>
    <row r="47" spans="1:11" s="69" customFormat="1" ht="21">
      <c r="A47" s="76">
        <v>575</v>
      </c>
      <c r="B47" s="70">
        <v>4700</v>
      </c>
      <c r="C47" s="1625" t="s">
        <v>1822</v>
      </c>
      <c r="D47" s="1626"/>
      <c r="E47" s="185">
        <f>OTCHET!$E932</f>
        <v>0</v>
      </c>
      <c r="F47" s="185">
        <f>OTCHET!$F146</f>
        <v>0</v>
      </c>
      <c r="G47" s="71">
        <f>OTCHET!$G146</f>
        <v>0</v>
      </c>
      <c r="H47" s="71">
        <f>OTCHET!$H146</f>
        <v>0</v>
      </c>
      <c r="I47" s="71">
        <f>OTCHET!$I146</f>
        <v>0</v>
      </c>
      <c r="J47" s="71">
        <f>OTCHET!$J146</f>
        <v>0</v>
      </c>
      <c r="K47" s="176">
        <f t="shared" si="0"/>
      </c>
    </row>
    <row r="48" spans="1:11" s="69" customFormat="1" ht="21.75" thickBot="1">
      <c r="A48" s="76">
        <v>575</v>
      </c>
      <c r="B48" s="70">
        <v>4800</v>
      </c>
      <c r="C48" s="1641" t="s">
        <v>1823</v>
      </c>
      <c r="D48" s="1642"/>
      <c r="E48" s="234">
        <f>OTCHET!$E155</f>
        <v>0</v>
      </c>
      <c r="F48" s="234">
        <f>OTCHET!$F155</f>
        <v>0</v>
      </c>
      <c r="G48" s="235">
        <f>OTCHET!$G155</f>
        <v>0</v>
      </c>
      <c r="H48" s="235">
        <f>OTCHET!$H155</f>
        <v>0</v>
      </c>
      <c r="I48" s="235">
        <f>OTCHET!$I155</f>
        <v>0</v>
      </c>
      <c r="J48" s="235">
        <f>OTCHET!$J155</f>
        <v>0</v>
      </c>
      <c r="K48" s="176">
        <f t="shared" si="0"/>
      </c>
    </row>
    <row r="49" spans="1:12" s="59" customFormat="1" ht="21.75" thickBot="1">
      <c r="A49" s="83">
        <v>620</v>
      </c>
      <c r="B49" s="84"/>
      <c r="C49" s="85"/>
      <c r="D49" s="187" t="s">
        <v>696</v>
      </c>
      <c r="E49" s="86">
        <f>OTCHET!$E164</f>
        <v>52538100</v>
      </c>
      <c r="F49" s="86">
        <f>OTCHET!$F164</f>
        <v>25176894</v>
      </c>
      <c r="G49" s="86">
        <f>OTCHET!$G164</f>
        <v>22136358</v>
      </c>
      <c r="H49" s="86">
        <f>OTCHET!$H164</f>
        <v>0</v>
      </c>
      <c r="I49" s="86">
        <f>OTCHET!$I164</f>
        <v>0</v>
      </c>
      <c r="J49" s="86">
        <f>OTCHET!$J164</f>
        <v>3040536</v>
      </c>
      <c r="K49" s="182">
        <v>1</v>
      </c>
      <c r="L49" s="87"/>
    </row>
    <row r="50" spans="2:12" s="59" customFormat="1" ht="9" customHeight="1">
      <c r="B50" s="88"/>
      <c r="C50" s="89"/>
      <c r="D50" s="90"/>
      <c r="E50" s="91"/>
      <c r="F50" s="91"/>
      <c r="G50" s="43"/>
      <c r="H50" s="87"/>
      <c r="I50" s="87"/>
      <c r="J50" s="87"/>
      <c r="K50" s="182">
        <v>1</v>
      </c>
      <c r="L50" s="87"/>
    </row>
    <row r="51" spans="2:12" s="59" customFormat="1" ht="7.5" customHeight="1">
      <c r="B51" s="88"/>
      <c r="C51" s="89"/>
      <c r="D51" s="90"/>
      <c r="E51" s="91"/>
      <c r="F51" s="91"/>
      <c r="G51" s="43"/>
      <c r="H51" s="87"/>
      <c r="I51" s="87"/>
      <c r="J51" s="87"/>
      <c r="K51" s="182">
        <v>1</v>
      </c>
      <c r="L51" s="87"/>
    </row>
    <row r="52" spans="2:12" s="59" customFormat="1" ht="21">
      <c r="B52" s="44"/>
      <c r="C52" s="44"/>
      <c r="D52" s="45"/>
      <c r="E52" s="92"/>
      <c r="F52" s="92"/>
      <c r="G52" s="43"/>
      <c r="H52" s="87"/>
      <c r="I52" s="87"/>
      <c r="J52" s="87"/>
      <c r="K52" s="182">
        <v>1</v>
      </c>
      <c r="L52" s="87"/>
    </row>
    <row r="53" spans="2:12" s="59" customFormat="1" ht="21">
      <c r="B53" s="44"/>
      <c r="C53" s="49"/>
      <c r="D53" s="50"/>
      <c r="E53" s="92"/>
      <c r="F53" s="92"/>
      <c r="G53" s="43"/>
      <c r="H53" s="87"/>
      <c r="I53" s="87"/>
      <c r="J53" s="87"/>
      <c r="K53" s="182">
        <v>1</v>
      </c>
      <c r="L53" s="87"/>
    </row>
    <row r="54" spans="2:12" s="59" customFormat="1" ht="44.25" customHeight="1">
      <c r="B54" s="1643" t="str">
        <f>$B$7</f>
        <v>ОТЧЕТНИ ДАННИ ПО ЕБК ЗА ИЗПЪЛНЕНИЕТО НА БЮДЖЕТА</v>
      </c>
      <c r="C54" s="1644"/>
      <c r="D54" s="1644"/>
      <c r="E54" s="92"/>
      <c r="F54" s="92"/>
      <c r="G54" s="43"/>
      <c r="H54" s="87"/>
      <c r="I54" s="87"/>
      <c r="J54" s="87"/>
      <c r="K54" s="182">
        <v>1</v>
      </c>
      <c r="L54" s="87"/>
    </row>
    <row r="55" spans="2:12" s="59" customFormat="1" ht="21">
      <c r="B55" s="44"/>
      <c r="C55" s="49"/>
      <c r="D55" s="50"/>
      <c r="E55" s="93" t="s">
        <v>182</v>
      </c>
      <c r="F55" s="93" t="s">
        <v>1051</v>
      </c>
      <c r="G55" s="43"/>
      <c r="H55" s="87"/>
      <c r="I55" s="87"/>
      <c r="J55" s="87"/>
      <c r="K55" s="182">
        <v>1</v>
      </c>
      <c r="L55" s="87"/>
    </row>
    <row r="56" spans="2:12" s="59" customFormat="1" ht="38.25" customHeight="1" thickBot="1">
      <c r="B56" s="1645" t="str">
        <f>$B$9</f>
        <v>НАЦИОНАЛЕН ОСИГУРИТЕЛЕН ИНСТИТУТ</v>
      </c>
      <c r="C56" s="1646"/>
      <c r="D56" s="1646"/>
      <c r="E56" s="95">
        <f>$E$9</f>
        <v>42005</v>
      </c>
      <c r="F56" s="96">
        <f>$F$9</f>
        <v>42185</v>
      </c>
      <c r="G56" s="43"/>
      <c r="H56" s="87"/>
      <c r="I56" s="87"/>
      <c r="J56" s="87"/>
      <c r="K56" s="182">
        <v>1</v>
      </c>
      <c r="L56" s="87"/>
    </row>
    <row r="57" spans="2:12" s="59" customFormat="1" ht="21.75" thickBot="1">
      <c r="B57" s="54" t="str">
        <f>$B$10</f>
        <v>                                                            (наименование на разпоредителя с бюджет)</v>
      </c>
      <c r="C57" s="44"/>
      <c r="D57" s="45"/>
      <c r="E57" s="92"/>
      <c r="F57" s="97">
        <f>$F$10</f>
        <v>0</v>
      </c>
      <c r="G57" s="43"/>
      <c r="H57" s="87"/>
      <c r="I57" s="87"/>
      <c r="J57" s="87"/>
      <c r="K57" s="182">
        <v>1</v>
      </c>
      <c r="L57" s="87"/>
    </row>
    <row r="58" spans="2:12" s="59" customFormat="1" ht="12.75" customHeight="1" thickBot="1">
      <c r="B58" s="54"/>
      <c r="C58" s="44"/>
      <c r="D58" s="45"/>
      <c r="E58" s="98"/>
      <c r="F58" s="92"/>
      <c r="G58" s="43"/>
      <c r="H58" s="87"/>
      <c r="I58" s="87"/>
      <c r="J58" s="87"/>
      <c r="K58" s="182">
        <v>1</v>
      </c>
      <c r="L58" s="87"/>
    </row>
    <row r="59" spans="2:12" s="59" customFormat="1" ht="38.25" customHeight="1" thickBot="1" thickTop="1">
      <c r="B59" s="1645" t="str">
        <f>$B$12</f>
        <v>Национален осигурителен институт - Учителски пенсионен фонд</v>
      </c>
      <c r="C59" s="1646"/>
      <c r="D59" s="1646"/>
      <c r="E59" s="92" t="s">
        <v>183</v>
      </c>
      <c r="F59" s="99" t="str">
        <f>$F$12</f>
        <v>5591</v>
      </c>
      <c r="G59" s="43"/>
      <c r="H59" s="87"/>
      <c r="I59" s="87"/>
      <c r="J59" s="87"/>
      <c r="K59" s="182">
        <v>1</v>
      </c>
      <c r="L59" s="87"/>
    </row>
    <row r="60" spans="2:12" s="59" customFormat="1" ht="21.75" thickTop="1">
      <c r="B60" s="54" t="str">
        <f>$B$13</f>
        <v>                                             (наименование на първостепенния разпоредител с бюджет)</v>
      </c>
      <c r="C60" s="44"/>
      <c r="D60" s="45"/>
      <c r="E60" s="98" t="s">
        <v>184</v>
      </c>
      <c r="F60" s="92"/>
      <c r="G60" s="43"/>
      <c r="H60" s="87"/>
      <c r="I60" s="87"/>
      <c r="J60" s="87"/>
      <c r="K60" s="182">
        <v>1</v>
      </c>
      <c r="L60" s="87"/>
    </row>
    <row r="61" spans="2:12" s="59" customFormat="1" ht="13.5" customHeight="1">
      <c r="B61" s="88"/>
      <c r="C61" s="89"/>
      <c r="D61" s="90"/>
      <c r="E61" s="91"/>
      <c r="F61" s="91"/>
      <c r="G61" s="43"/>
      <c r="H61" s="87"/>
      <c r="I61" s="87"/>
      <c r="J61" s="87"/>
      <c r="K61" s="182">
        <v>1</v>
      </c>
      <c r="L61" s="87"/>
    </row>
    <row r="62" spans="2:12" s="59" customFormat="1" ht="21.75" thickBot="1">
      <c r="B62" s="44"/>
      <c r="C62" s="49"/>
      <c r="D62" s="50"/>
      <c r="E62" s="44"/>
      <c r="F62" s="54"/>
      <c r="G62" s="43"/>
      <c r="H62" s="43"/>
      <c r="I62" s="43"/>
      <c r="J62" s="54" t="s">
        <v>185</v>
      </c>
      <c r="K62" s="182">
        <v>1</v>
      </c>
      <c r="L62" s="87"/>
    </row>
    <row r="63" spans="2:15" s="59" customFormat="1" ht="21" customHeight="1" thickBot="1">
      <c r="B63" s="100"/>
      <c r="C63" s="1656" t="s">
        <v>1088</v>
      </c>
      <c r="D63" s="1657"/>
      <c r="E63" s="61" t="s">
        <v>187</v>
      </c>
      <c r="F63" s="341" t="s">
        <v>188</v>
      </c>
      <c r="G63" s="203"/>
      <c r="H63" s="203"/>
      <c r="I63" s="203"/>
      <c r="J63" s="65"/>
      <c r="K63" s="182">
        <v>1</v>
      </c>
      <c r="L63" s="1647" t="s">
        <v>1785</v>
      </c>
      <c r="M63" s="1647" t="s">
        <v>1786</v>
      </c>
      <c r="N63" s="1647" t="s">
        <v>1787</v>
      </c>
      <c r="O63" s="1647" t="s">
        <v>1788</v>
      </c>
    </row>
    <row r="64" spans="2:15" s="59" customFormat="1" ht="49.5" customHeight="1" thickBot="1">
      <c r="B64" s="100" t="s">
        <v>1105</v>
      </c>
      <c r="C64" s="1637" t="s">
        <v>548</v>
      </c>
      <c r="D64" s="1653"/>
      <c r="E64" s="63">
        <v>2015</v>
      </c>
      <c r="F64" s="174" t="s">
        <v>528</v>
      </c>
      <c r="G64" s="174" t="s">
        <v>579</v>
      </c>
      <c r="H64" s="174" t="s">
        <v>580</v>
      </c>
      <c r="I64" s="342" t="s">
        <v>1777</v>
      </c>
      <c r="J64" s="343" t="s">
        <v>1778</v>
      </c>
      <c r="K64" s="182">
        <v>1</v>
      </c>
      <c r="L64" s="1648"/>
      <c r="M64" s="1648"/>
      <c r="N64" s="1618"/>
      <c r="O64" s="1618"/>
    </row>
    <row r="65" spans="2:15" s="59" customFormat="1" ht="21.75" thickBot="1">
      <c r="B65" s="101"/>
      <c r="C65" s="1654" t="s">
        <v>698</v>
      </c>
      <c r="D65" s="1655"/>
      <c r="E65" s="16" t="s">
        <v>455</v>
      </c>
      <c r="F65" s="16" t="s">
        <v>456</v>
      </c>
      <c r="G65" s="16" t="s">
        <v>543</v>
      </c>
      <c r="H65" s="210" t="s">
        <v>544</v>
      </c>
      <c r="I65" s="16" t="s">
        <v>515</v>
      </c>
      <c r="J65" s="210" t="s">
        <v>1779</v>
      </c>
      <c r="K65" s="182">
        <v>1</v>
      </c>
      <c r="L65" s="1649"/>
      <c r="M65" s="1649"/>
      <c r="N65" s="1650"/>
      <c r="O65" s="1650"/>
    </row>
    <row r="66" spans="1:15" s="69" customFormat="1" ht="34.5" customHeight="1">
      <c r="A66" s="76">
        <v>5</v>
      </c>
      <c r="B66" s="67">
        <v>100</v>
      </c>
      <c r="C66" s="1660" t="s">
        <v>699</v>
      </c>
      <c r="D66" s="1661"/>
      <c r="E66" s="184">
        <f>OTCHET!$E182</f>
        <v>0</v>
      </c>
      <c r="F66" s="184">
        <f>OTCHET!$F182</f>
        <v>0</v>
      </c>
      <c r="G66" s="68">
        <f>OTCHET!$G182</f>
        <v>0</v>
      </c>
      <c r="H66" s="68">
        <f>OTCHET!$H182</f>
        <v>0</v>
      </c>
      <c r="I66" s="68">
        <f>OTCHET!$I182</f>
        <v>0</v>
      </c>
      <c r="J66" s="68">
        <f>OTCHET!$J182</f>
        <v>0</v>
      </c>
      <c r="K66" s="176">
        <f aca="true" t="shared" si="1" ref="K66:K95">(IF(E66&lt;&gt;0,$K$2,IF(F66&lt;&gt;0,$K$2,"")))</f>
      </c>
      <c r="L66" s="102"/>
      <c r="M66" s="204"/>
      <c r="N66" s="102"/>
      <c r="O66" s="103"/>
    </row>
    <row r="67" spans="1:15" s="69" customFormat="1" ht="21">
      <c r="A67" s="76">
        <v>35</v>
      </c>
      <c r="B67" s="70">
        <v>200</v>
      </c>
      <c r="C67" s="1639" t="s">
        <v>702</v>
      </c>
      <c r="D67" s="1640"/>
      <c r="E67" s="185">
        <f>OTCHET!$E185</f>
        <v>0</v>
      </c>
      <c r="F67" s="185">
        <f>OTCHET!$F185</f>
        <v>0</v>
      </c>
      <c r="G67" s="71">
        <f>OTCHET!$G185</f>
        <v>0</v>
      </c>
      <c r="H67" s="71">
        <f>OTCHET!$H185</f>
        <v>0</v>
      </c>
      <c r="I67" s="71">
        <f>OTCHET!$I185</f>
        <v>0</v>
      </c>
      <c r="J67" s="71">
        <f>OTCHET!$J185</f>
        <v>0</v>
      </c>
      <c r="K67" s="176">
        <f t="shared" si="1"/>
      </c>
      <c r="L67" s="104"/>
      <c r="M67" s="205"/>
      <c r="N67" s="104"/>
      <c r="O67" s="105"/>
    </row>
    <row r="68" spans="1:15" s="69" customFormat="1" ht="21">
      <c r="A68" s="76">
        <v>65</v>
      </c>
      <c r="B68" s="70">
        <v>500</v>
      </c>
      <c r="C68" s="1625" t="s">
        <v>332</v>
      </c>
      <c r="D68" s="1626"/>
      <c r="E68" s="185">
        <f>OTCHET!$E191</f>
        <v>0</v>
      </c>
      <c r="F68" s="185">
        <f>OTCHET!$F191</f>
        <v>0</v>
      </c>
      <c r="G68" s="71">
        <f>OTCHET!$G191</f>
        <v>0</v>
      </c>
      <c r="H68" s="71">
        <f>OTCHET!$H191</f>
        <v>0</v>
      </c>
      <c r="I68" s="71">
        <f>OTCHET!$I191</f>
        <v>0</v>
      </c>
      <c r="J68" s="71">
        <f>OTCHET!$J191</f>
        <v>0</v>
      </c>
      <c r="K68" s="176">
        <f t="shared" si="1"/>
      </c>
      <c r="L68" s="104"/>
      <c r="M68" s="205"/>
      <c r="N68" s="104"/>
      <c r="O68" s="105"/>
    </row>
    <row r="69" spans="1:15" s="69" customFormat="1" ht="24" customHeight="1">
      <c r="A69" s="76">
        <v>115</v>
      </c>
      <c r="B69" s="70">
        <v>800</v>
      </c>
      <c r="C69" s="1633" t="s">
        <v>338</v>
      </c>
      <c r="D69" s="1662"/>
      <c r="E69" s="185">
        <f>OTCHET!$E197</f>
        <v>0</v>
      </c>
      <c r="F69" s="185">
        <f>OTCHET!$F197</f>
        <v>0</v>
      </c>
      <c r="G69" s="71">
        <f>OTCHET!$G197</f>
        <v>0</v>
      </c>
      <c r="H69" s="71">
        <f>OTCHET!$H197</f>
        <v>0</v>
      </c>
      <c r="I69" s="71">
        <f>OTCHET!$I197</f>
        <v>0</v>
      </c>
      <c r="J69" s="71">
        <f>OTCHET!$J197</f>
        <v>0</v>
      </c>
      <c r="K69" s="176">
        <f t="shared" si="1"/>
      </c>
      <c r="L69" s="104"/>
      <c r="M69" s="205"/>
      <c r="N69" s="104"/>
      <c r="O69" s="105"/>
    </row>
    <row r="70" spans="1:15" s="69" customFormat="1" ht="21">
      <c r="A70" s="76">
        <v>125</v>
      </c>
      <c r="B70" s="70">
        <v>1000</v>
      </c>
      <c r="C70" s="1639" t="s">
        <v>339</v>
      </c>
      <c r="D70" s="1640"/>
      <c r="E70" s="185">
        <f>OTCHET!$E198</f>
        <v>79200</v>
      </c>
      <c r="F70" s="185">
        <f>OTCHET!$F198</f>
        <v>30912</v>
      </c>
      <c r="G70" s="71">
        <f>OTCHET!$G198</f>
        <v>30912</v>
      </c>
      <c r="H70" s="71">
        <f>OTCHET!$H198</f>
        <v>0</v>
      </c>
      <c r="I70" s="71">
        <f>OTCHET!$I198</f>
        <v>0</v>
      </c>
      <c r="J70" s="71">
        <f>OTCHET!$J198</f>
        <v>0</v>
      </c>
      <c r="K70" s="176">
        <f t="shared" si="1"/>
        <v>1</v>
      </c>
      <c r="L70" s="104"/>
      <c r="M70" s="205"/>
      <c r="N70" s="104"/>
      <c r="O70" s="105"/>
    </row>
    <row r="71" spans="1:15" s="69" customFormat="1" ht="21">
      <c r="A71" s="76">
        <v>220</v>
      </c>
      <c r="B71" s="70">
        <v>1900</v>
      </c>
      <c r="C71" s="1658" t="s">
        <v>1831</v>
      </c>
      <c r="D71" s="1659"/>
      <c r="E71" s="185">
        <f>OTCHET!$E216</f>
        <v>0</v>
      </c>
      <c r="F71" s="185">
        <f>OTCHET!$F216</f>
        <v>0</v>
      </c>
      <c r="G71" s="71">
        <f>OTCHET!$G216</f>
        <v>0</v>
      </c>
      <c r="H71" s="71">
        <f>OTCHET!$H216</f>
        <v>0</v>
      </c>
      <c r="I71" s="71">
        <f>OTCHET!$I216</f>
        <v>0</v>
      </c>
      <c r="J71" s="71">
        <f>OTCHET!$J216</f>
        <v>0</v>
      </c>
      <c r="K71" s="176">
        <f t="shared" si="1"/>
      </c>
      <c r="L71" s="104"/>
      <c r="M71" s="205"/>
      <c r="N71" s="104"/>
      <c r="O71" s="105"/>
    </row>
    <row r="72" spans="1:15" s="69" customFormat="1" ht="21">
      <c r="A72" s="76">
        <v>220</v>
      </c>
      <c r="B72" s="70">
        <v>2100</v>
      </c>
      <c r="C72" s="1658" t="s">
        <v>1449</v>
      </c>
      <c r="D72" s="1659"/>
      <c r="E72" s="185">
        <f>OTCHET!$E220</f>
        <v>0</v>
      </c>
      <c r="F72" s="185">
        <f>OTCHET!$F220</f>
        <v>0</v>
      </c>
      <c r="G72" s="71">
        <f>OTCHET!$G220</f>
        <v>0</v>
      </c>
      <c r="H72" s="71">
        <f>OTCHET!$H220</f>
        <v>0</v>
      </c>
      <c r="I72" s="71">
        <f>OTCHET!$I220</f>
        <v>0</v>
      </c>
      <c r="J72" s="71">
        <f>OTCHET!$J220</f>
        <v>0</v>
      </c>
      <c r="K72" s="176">
        <f t="shared" si="1"/>
      </c>
      <c r="L72" s="104"/>
      <c r="M72" s="205"/>
      <c r="N72" s="104"/>
      <c r="O72" s="105"/>
    </row>
    <row r="73" spans="1:15" s="69" customFormat="1" ht="21">
      <c r="A73" s="76">
        <v>250</v>
      </c>
      <c r="B73" s="70">
        <v>2200</v>
      </c>
      <c r="C73" s="1658" t="s">
        <v>1325</v>
      </c>
      <c r="D73" s="1659"/>
      <c r="E73" s="185">
        <f>OTCHET!$E226</f>
        <v>0</v>
      </c>
      <c r="F73" s="185">
        <f>OTCHET!$F226</f>
        <v>0</v>
      </c>
      <c r="G73" s="71">
        <f>OTCHET!$G226</f>
        <v>0</v>
      </c>
      <c r="H73" s="71">
        <f>OTCHET!$H226</f>
        <v>0</v>
      </c>
      <c r="I73" s="71">
        <f>OTCHET!$I226</f>
        <v>0</v>
      </c>
      <c r="J73" s="71">
        <f>OTCHET!$J226</f>
        <v>0</v>
      </c>
      <c r="K73" s="176">
        <f t="shared" si="1"/>
      </c>
      <c r="L73" s="104"/>
      <c r="M73" s="205"/>
      <c r="N73" s="104"/>
      <c r="O73" s="105"/>
    </row>
    <row r="74" spans="1:15" s="69" customFormat="1" ht="21">
      <c r="A74" s="76">
        <v>270</v>
      </c>
      <c r="B74" s="70">
        <v>2500</v>
      </c>
      <c r="C74" s="1658" t="s">
        <v>1327</v>
      </c>
      <c r="D74" s="1659"/>
      <c r="E74" s="185">
        <f>OTCHET!$E229</f>
        <v>0</v>
      </c>
      <c r="F74" s="185">
        <f>OTCHET!$F229</f>
        <v>0</v>
      </c>
      <c r="G74" s="71">
        <f>OTCHET!$G229</f>
        <v>0</v>
      </c>
      <c r="H74" s="71">
        <f>OTCHET!$H229</f>
        <v>0</v>
      </c>
      <c r="I74" s="71">
        <f>OTCHET!$I229</f>
        <v>0</v>
      </c>
      <c r="J74" s="71">
        <f>OTCHET!$J229</f>
        <v>0</v>
      </c>
      <c r="K74" s="176">
        <f t="shared" si="1"/>
      </c>
      <c r="L74" s="104"/>
      <c r="M74" s="205"/>
      <c r="N74" s="104"/>
      <c r="O74" s="105"/>
    </row>
    <row r="75" spans="1:15" s="69" customFormat="1" ht="20.25" customHeight="1">
      <c r="A75" s="76">
        <v>290</v>
      </c>
      <c r="B75" s="70">
        <v>2600</v>
      </c>
      <c r="C75" s="1651" t="s">
        <v>1328</v>
      </c>
      <c r="D75" s="1652"/>
      <c r="E75" s="185">
        <f>OTCHET!$E230</f>
        <v>0</v>
      </c>
      <c r="F75" s="185">
        <f>OTCHET!$F230</f>
        <v>0</v>
      </c>
      <c r="G75" s="71">
        <f>OTCHET!$G230</f>
        <v>0</v>
      </c>
      <c r="H75" s="71">
        <f>OTCHET!$H230</f>
        <v>0</v>
      </c>
      <c r="I75" s="71">
        <f>OTCHET!$I230</f>
        <v>0</v>
      </c>
      <c r="J75" s="71">
        <f>OTCHET!$J230</f>
        <v>0</v>
      </c>
      <c r="K75" s="176">
        <f t="shared" si="1"/>
      </c>
      <c r="L75" s="104"/>
      <c r="M75" s="205"/>
      <c r="N75" s="104"/>
      <c r="O75" s="105"/>
    </row>
    <row r="76" spans="1:15" s="69" customFormat="1" ht="24" customHeight="1">
      <c r="A76" s="106">
        <v>320</v>
      </c>
      <c r="B76" s="70">
        <v>2700</v>
      </c>
      <c r="C76" s="1651" t="s">
        <v>1329</v>
      </c>
      <c r="D76" s="1652"/>
      <c r="E76" s="185">
        <f>OTCHET!$E231</f>
        <v>0</v>
      </c>
      <c r="F76" s="185">
        <f>OTCHET!$F231</f>
        <v>0</v>
      </c>
      <c r="G76" s="71">
        <f>OTCHET!$G231</f>
        <v>0</v>
      </c>
      <c r="H76" s="71">
        <f>OTCHET!$H231</f>
        <v>0</v>
      </c>
      <c r="I76" s="71">
        <f>OTCHET!$I231</f>
        <v>0</v>
      </c>
      <c r="J76" s="71">
        <f>OTCHET!$J231</f>
        <v>0</v>
      </c>
      <c r="K76" s="176">
        <f t="shared" si="1"/>
      </c>
      <c r="L76" s="104"/>
      <c r="M76" s="205"/>
      <c r="N76" s="104"/>
      <c r="O76" s="105"/>
    </row>
    <row r="77" spans="1:15" s="69" customFormat="1" ht="33.75" customHeight="1">
      <c r="A77" s="76">
        <v>330</v>
      </c>
      <c r="B77" s="70">
        <v>2800</v>
      </c>
      <c r="C77" s="1651" t="s">
        <v>1330</v>
      </c>
      <c r="D77" s="1652"/>
      <c r="E77" s="185">
        <f>OTCHET!$E232</f>
        <v>0</v>
      </c>
      <c r="F77" s="185">
        <f>OTCHET!$F232</f>
        <v>0</v>
      </c>
      <c r="G77" s="71">
        <f>OTCHET!$G232</f>
        <v>0</v>
      </c>
      <c r="H77" s="71">
        <f>OTCHET!$H232</f>
        <v>0</v>
      </c>
      <c r="I77" s="71">
        <f>OTCHET!$I232</f>
        <v>0</v>
      </c>
      <c r="J77" s="71">
        <f>OTCHET!$J232</f>
        <v>0</v>
      </c>
      <c r="K77" s="176">
        <f t="shared" si="1"/>
      </c>
      <c r="L77" s="104"/>
      <c r="M77" s="205"/>
      <c r="N77" s="104"/>
      <c r="O77" s="105"/>
    </row>
    <row r="78" spans="1:15" s="69" customFormat="1" ht="21">
      <c r="A78" s="76">
        <v>350</v>
      </c>
      <c r="B78" s="70">
        <v>2900</v>
      </c>
      <c r="C78" s="1658" t="s">
        <v>1331</v>
      </c>
      <c r="D78" s="1659"/>
      <c r="E78" s="185">
        <f>OTCHET!$E233</f>
        <v>0</v>
      </c>
      <c r="F78" s="185">
        <f>OTCHET!$F233</f>
        <v>0</v>
      </c>
      <c r="G78" s="71">
        <f>OTCHET!$G233</f>
        <v>0</v>
      </c>
      <c r="H78" s="71">
        <f>OTCHET!$H233</f>
        <v>0</v>
      </c>
      <c r="I78" s="71">
        <f>OTCHET!$I233</f>
        <v>0</v>
      </c>
      <c r="J78" s="71">
        <f>OTCHET!$J233</f>
        <v>0</v>
      </c>
      <c r="K78" s="176">
        <f t="shared" si="1"/>
      </c>
      <c r="L78" s="104"/>
      <c r="M78" s="205"/>
      <c r="N78" s="104"/>
      <c r="O78" s="105"/>
    </row>
    <row r="79" spans="1:15" s="69" customFormat="1" ht="21">
      <c r="A79" s="73">
        <v>397</v>
      </c>
      <c r="B79" s="70">
        <v>3300</v>
      </c>
      <c r="C79" s="107" t="s">
        <v>1338</v>
      </c>
      <c r="D79" s="188"/>
      <c r="E79" s="185">
        <f>OTCHET!$E240</f>
        <v>0</v>
      </c>
      <c r="F79" s="185">
        <f>OTCHET!$F240</f>
        <v>0</v>
      </c>
      <c r="G79" s="71">
        <f>OTCHET!$G240</f>
        <v>0</v>
      </c>
      <c r="H79" s="71">
        <f>OTCHET!$H240</f>
        <v>0</v>
      </c>
      <c r="I79" s="71">
        <f>OTCHET!$I240</f>
        <v>0</v>
      </c>
      <c r="J79" s="71">
        <f>OTCHET!$J240</f>
        <v>0</v>
      </c>
      <c r="K79" s="176">
        <f t="shared" si="1"/>
      </c>
      <c r="L79" s="104"/>
      <c r="M79" s="205"/>
      <c r="N79" s="104"/>
      <c r="O79" s="105"/>
    </row>
    <row r="80" spans="1:15" s="69" customFormat="1" ht="21">
      <c r="A80" s="108">
        <v>404</v>
      </c>
      <c r="B80" s="70">
        <v>3900</v>
      </c>
      <c r="C80" s="1658" t="s">
        <v>1344</v>
      </c>
      <c r="D80" s="1659"/>
      <c r="E80" s="185">
        <f>OTCHET!$E247</f>
        <v>0</v>
      </c>
      <c r="F80" s="185">
        <f>OTCHET!$F247</f>
        <v>0</v>
      </c>
      <c r="G80" s="71">
        <f>OTCHET!$G247</f>
        <v>0</v>
      </c>
      <c r="H80" s="71">
        <f>OTCHET!$H247</f>
        <v>0</v>
      </c>
      <c r="I80" s="71">
        <f>OTCHET!$I247</f>
        <v>0</v>
      </c>
      <c r="J80" s="71">
        <f>OTCHET!$J247</f>
        <v>0</v>
      </c>
      <c r="K80" s="176">
        <f t="shared" si="1"/>
      </c>
      <c r="L80" s="104"/>
      <c r="M80" s="205"/>
      <c r="N80" s="104"/>
      <c r="O80" s="105"/>
    </row>
    <row r="81" spans="1:15" s="69" customFormat="1" ht="21">
      <c r="A81" s="76">
        <v>440</v>
      </c>
      <c r="B81" s="70">
        <v>4000</v>
      </c>
      <c r="C81" s="1658" t="s">
        <v>1345</v>
      </c>
      <c r="D81" s="1659"/>
      <c r="E81" s="185">
        <f>OTCHET!$E248</f>
        <v>0</v>
      </c>
      <c r="F81" s="185">
        <f>OTCHET!$F248</f>
        <v>0</v>
      </c>
      <c r="G81" s="71">
        <f>OTCHET!$G248</f>
        <v>0</v>
      </c>
      <c r="H81" s="71">
        <f>OTCHET!$H248</f>
        <v>0</v>
      </c>
      <c r="I81" s="71">
        <f>OTCHET!$I248</f>
        <v>0</v>
      </c>
      <c r="J81" s="71">
        <f>OTCHET!$J248</f>
        <v>0</v>
      </c>
      <c r="K81" s="176">
        <f t="shared" si="1"/>
      </c>
      <c r="L81" s="104"/>
      <c r="M81" s="205"/>
      <c r="N81" s="104"/>
      <c r="O81" s="105"/>
    </row>
    <row r="82" spans="1:15" s="69" customFormat="1" ht="21">
      <c r="A82" s="76">
        <v>450</v>
      </c>
      <c r="B82" s="70">
        <v>4100</v>
      </c>
      <c r="C82" s="1658" t="s">
        <v>1346</v>
      </c>
      <c r="D82" s="1659"/>
      <c r="E82" s="185">
        <f>OTCHET!$E249</f>
        <v>22050400</v>
      </c>
      <c r="F82" s="185">
        <f>OTCHET!$F249</f>
        <v>11496117</v>
      </c>
      <c r="G82" s="71">
        <f>OTCHET!$G249</f>
        <v>11496117</v>
      </c>
      <c r="H82" s="71">
        <f>OTCHET!$H249</f>
        <v>0</v>
      </c>
      <c r="I82" s="71">
        <f>OTCHET!$I249</f>
        <v>0</v>
      </c>
      <c r="J82" s="71">
        <f>OTCHET!$J249</f>
        <v>0</v>
      </c>
      <c r="K82" s="176">
        <f t="shared" si="1"/>
        <v>1</v>
      </c>
      <c r="L82" s="104"/>
      <c r="M82" s="205"/>
      <c r="N82" s="104"/>
      <c r="O82" s="105"/>
    </row>
    <row r="83" spans="1:15" s="69" customFormat="1" ht="21">
      <c r="A83" s="76">
        <v>495</v>
      </c>
      <c r="B83" s="70">
        <v>4200</v>
      </c>
      <c r="C83" s="1658" t="s">
        <v>1347</v>
      </c>
      <c r="D83" s="1659"/>
      <c r="E83" s="185">
        <f>OTCHET!$E250</f>
        <v>0</v>
      </c>
      <c r="F83" s="185">
        <f>OTCHET!$F250</f>
        <v>0</v>
      </c>
      <c r="G83" s="71">
        <f>OTCHET!$G250</f>
        <v>0</v>
      </c>
      <c r="H83" s="71">
        <f>OTCHET!$H250</f>
        <v>0</v>
      </c>
      <c r="I83" s="71">
        <f>OTCHET!$I250</f>
        <v>0</v>
      </c>
      <c r="J83" s="71">
        <f>OTCHET!$J250</f>
        <v>0</v>
      </c>
      <c r="K83" s="176">
        <f t="shared" si="1"/>
      </c>
      <c r="L83" s="104"/>
      <c r="M83" s="205"/>
      <c r="N83" s="104"/>
      <c r="O83" s="105"/>
    </row>
    <row r="84" spans="1:15" s="69" customFormat="1" ht="21">
      <c r="A84" s="76">
        <v>635</v>
      </c>
      <c r="B84" s="70">
        <v>4300</v>
      </c>
      <c r="C84" s="1658" t="s">
        <v>1354</v>
      </c>
      <c r="D84" s="1659"/>
      <c r="E84" s="185">
        <f>OTCHET!$E257</f>
        <v>0</v>
      </c>
      <c r="F84" s="185">
        <f>OTCHET!$F257</f>
        <v>0</v>
      </c>
      <c r="G84" s="71">
        <f>OTCHET!$G257</f>
        <v>0</v>
      </c>
      <c r="H84" s="71">
        <f>OTCHET!$H257</f>
        <v>0</v>
      </c>
      <c r="I84" s="71">
        <f>OTCHET!$I257</f>
        <v>0</v>
      </c>
      <c r="J84" s="71">
        <f>OTCHET!$J257</f>
        <v>0</v>
      </c>
      <c r="K84" s="176">
        <f t="shared" si="1"/>
      </c>
      <c r="L84" s="104"/>
      <c r="M84" s="205"/>
      <c r="N84" s="104"/>
      <c r="O84" s="105"/>
    </row>
    <row r="85" spans="1:15" s="69" customFormat="1" ht="21">
      <c r="A85" s="76">
        <v>655</v>
      </c>
      <c r="B85" s="70">
        <v>4400</v>
      </c>
      <c r="C85" s="1658" t="s">
        <v>1358</v>
      </c>
      <c r="D85" s="1659"/>
      <c r="E85" s="185">
        <f>OTCHET!$E261</f>
        <v>0</v>
      </c>
      <c r="F85" s="185">
        <f>OTCHET!$F261</f>
        <v>0</v>
      </c>
      <c r="G85" s="71">
        <f>OTCHET!$G261</f>
        <v>0</v>
      </c>
      <c r="H85" s="71">
        <f>OTCHET!$H261</f>
        <v>0</v>
      </c>
      <c r="I85" s="71">
        <f>OTCHET!$I261</f>
        <v>0</v>
      </c>
      <c r="J85" s="71">
        <f>OTCHET!$J261</f>
        <v>0</v>
      </c>
      <c r="K85" s="176">
        <f t="shared" si="1"/>
      </c>
      <c r="L85" s="104"/>
      <c r="M85" s="205"/>
      <c r="N85" s="104"/>
      <c r="O85" s="105"/>
    </row>
    <row r="86" spans="1:15" s="69" customFormat="1" ht="21">
      <c r="A86" s="76">
        <v>665</v>
      </c>
      <c r="B86" s="70">
        <v>4500</v>
      </c>
      <c r="C86" s="1658" t="s">
        <v>516</v>
      </c>
      <c r="D86" s="1659"/>
      <c r="E86" s="185">
        <f>OTCHET!$E262</f>
        <v>0</v>
      </c>
      <c r="F86" s="185">
        <f>OTCHET!$F262</f>
        <v>0</v>
      </c>
      <c r="G86" s="71">
        <f>OTCHET!$G262</f>
        <v>0</v>
      </c>
      <c r="H86" s="71">
        <f>OTCHET!$H262</f>
        <v>0</v>
      </c>
      <c r="I86" s="71">
        <f>OTCHET!$I262</f>
        <v>0</v>
      </c>
      <c r="J86" s="71">
        <f>OTCHET!$J262</f>
        <v>0</v>
      </c>
      <c r="K86" s="176">
        <f t="shared" si="1"/>
      </c>
      <c r="L86" s="104"/>
      <c r="M86" s="205"/>
      <c r="N86" s="104"/>
      <c r="O86" s="105"/>
    </row>
    <row r="87" spans="1:15" s="69" customFormat="1" ht="18.75" customHeight="1">
      <c r="A87" s="76">
        <v>675</v>
      </c>
      <c r="B87" s="70">
        <v>4600</v>
      </c>
      <c r="C87" s="1651" t="s">
        <v>1359</v>
      </c>
      <c r="D87" s="1652"/>
      <c r="E87" s="185">
        <f>OTCHET!$E263</f>
        <v>0</v>
      </c>
      <c r="F87" s="185">
        <f>OTCHET!$F263</f>
        <v>0</v>
      </c>
      <c r="G87" s="71">
        <f>OTCHET!$G263</f>
        <v>0</v>
      </c>
      <c r="H87" s="71">
        <f>OTCHET!$H263</f>
        <v>0</v>
      </c>
      <c r="I87" s="71">
        <f>OTCHET!$I263</f>
        <v>0</v>
      </c>
      <c r="J87" s="71">
        <f>OTCHET!$J263</f>
        <v>0</v>
      </c>
      <c r="K87" s="176">
        <f t="shared" si="1"/>
      </c>
      <c r="L87" s="104"/>
      <c r="M87" s="205"/>
      <c r="N87" s="104"/>
      <c r="O87" s="105"/>
    </row>
    <row r="88" spans="1:15" s="69" customFormat="1" ht="21">
      <c r="A88" s="76">
        <v>685</v>
      </c>
      <c r="B88" s="70">
        <v>4900</v>
      </c>
      <c r="C88" s="1658" t="s">
        <v>1835</v>
      </c>
      <c r="D88" s="1659"/>
      <c r="E88" s="185">
        <f>OTCHET!$E264</f>
        <v>0</v>
      </c>
      <c r="F88" s="185">
        <f>OTCHET!$F264</f>
        <v>0</v>
      </c>
      <c r="G88" s="71">
        <f>OTCHET!$G264</f>
        <v>0</v>
      </c>
      <c r="H88" s="71">
        <f>OTCHET!$H264</f>
        <v>0</v>
      </c>
      <c r="I88" s="71">
        <f>OTCHET!$I264</f>
        <v>0</v>
      </c>
      <c r="J88" s="71">
        <f>OTCHET!$J264</f>
        <v>0</v>
      </c>
      <c r="K88" s="176">
        <f t="shared" si="1"/>
      </c>
      <c r="L88" s="104"/>
      <c r="M88" s="205"/>
      <c r="N88" s="104"/>
      <c r="O88" s="105"/>
    </row>
    <row r="89" spans="1:15" s="110" customFormat="1" ht="21">
      <c r="A89" s="76">
        <v>700</v>
      </c>
      <c r="B89" s="109">
        <v>5100</v>
      </c>
      <c r="C89" s="1668" t="s">
        <v>1360</v>
      </c>
      <c r="D89" s="1669"/>
      <c r="E89" s="185">
        <f>OTCHET!$E267</f>
        <v>0</v>
      </c>
      <c r="F89" s="185">
        <f>OTCHET!$F267</f>
        <v>0</v>
      </c>
      <c r="G89" s="71">
        <f>OTCHET!$G267</f>
        <v>0</v>
      </c>
      <c r="H89" s="71">
        <f>OTCHET!$H267</f>
        <v>0</v>
      </c>
      <c r="I89" s="71">
        <f>OTCHET!$I267</f>
        <v>0</v>
      </c>
      <c r="J89" s="71">
        <f>OTCHET!$J267</f>
        <v>0</v>
      </c>
      <c r="K89" s="176">
        <f t="shared" si="1"/>
      </c>
      <c r="L89" s="104"/>
      <c r="M89" s="205"/>
      <c r="N89" s="104"/>
      <c r="O89" s="105"/>
    </row>
    <row r="90" spans="1:15" s="110" customFormat="1" ht="21">
      <c r="A90" s="76">
        <v>710</v>
      </c>
      <c r="B90" s="109">
        <v>5200</v>
      </c>
      <c r="C90" s="1668" t="s">
        <v>1361</v>
      </c>
      <c r="D90" s="1669"/>
      <c r="E90" s="185">
        <f>OTCHET!$E268</f>
        <v>0</v>
      </c>
      <c r="F90" s="185">
        <f>OTCHET!$F268</f>
        <v>0</v>
      </c>
      <c r="G90" s="71">
        <f>OTCHET!$G268</f>
        <v>0</v>
      </c>
      <c r="H90" s="71">
        <f>OTCHET!$H268</f>
        <v>0</v>
      </c>
      <c r="I90" s="71">
        <f>OTCHET!$I268</f>
        <v>0</v>
      </c>
      <c r="J90" s="71">
        <f>OTCHET!$J268</f>
        <v>0</v>
      </c>
      <c r="K90" s="176">
        <f t="shared" si="1"/>
      </c>
      <c r="L90" s="104"/>
      <c r="M90" s="205"/>
      <c r="N90" s="104"/>
      <c r="O90" s="105"/>
    </row>
    <row r="91" spans="1:15" s="110" customFormat="1" ht="21">
      <c r="A91" s="76">
        <v>750</v>
      </c>
      <c r="B91" s="109">
        <v>5300</v>
      </c>
      <c r="C91" s="1668" t="s">
        <v>344</v>
      </c>
      <c r="D91" s="1669"/>
      <c r="E91" s="185">
        <f>OTCHET!$E276</f>
        <v>0</v>
      </c>
      <c r="F91" s="185">
        <f>OTCHET!$F276</f>
        <v>0</v>
      </c>
      <c r="G91" s="71">
        <f>OTCHET!$G276</f>
        <v>0</v>
      </c>
      <c r="H91" s="71">
        <f>OTCHET!$H276</f>
        <v>0</v>
      </c>
      <c r="I91" s="71">
        <f>OTCHET!$I276</f>
        <v>0</v>
      </c>
      <c r="J91" s="71">
        <f>OTCHET!$J276</f>
        <v>0</v>
      </c>
      <c r="K91" s="176">
        <f t="shared" si="1"/>
      </c>
      <c r="L91" s="104"/>
      <c r="M91" s="205"/>
      <c r="N91" s="104"/>
      <c r="O91" s="105"/>
    </row>
    <row r="92" spans="1:15" s="110" customFormat="1" ht="21">
      <c r="A92" s="76">
        <v>765</v>
      </c>
      <c r="B92" s="109">
        <v>5400</v>
      </c>
      <c r="C92" s="1668" t="s">
        <v>1377</v>
      </c>
      <c r="D92" s="1669"/>
      <c r="E92" s="185">
        <f>OTCHET!$E279</f>
        <v>0</v>
      </c>
      <c r="F92" s="185">
        <f>OTCHET!$F279</f>
        <v>0</v>
      </c>
      <c r="G92" s="71">
        <f>OTCHET!$G279</f>
        <v>0</v>
      </c>
      <c r="H92" s="71">
        <f>OTCHET!$H279</f>
        <v>0</v>
      </c>
      <c r="I92" s="71">
        <f>OTCHET!$I279</f>
        <v>0</v>
      </c>
      <c r="J92" s="71">
        <f>OTCHET!$J279</f>
        <v>0</v>
      </c>
      <c r="K92" s="176">
        <f t="shared" si="1"/>
      </c>
      <c r="L92" s="104"/>
      <c r="M92" s="205"/>
      <c r="N92" s="104"/>
      <c r="O92" s="105"/>
    </row>
    <row r="93" spans="1:15" s="69" customFormat="1" ht="21">
      <c r="A93" s="76">
        <v>775</v>
      </c>
      <c r="B93" s="70">
        <v>5500</v>
      </c>
      <c r="C93" s="1658" t="s">
        <v>473</v>
      </c>
      <c r="D93" s="1659"/>
      <c r="E93" s="185">
        <f>OTCHET!$E280</f>
        <v>0</v>
      </c>
      <c r="F93" s="185">
        <f>OTCHET!$F280</f>
        <v>0</v>
      </c>
      <c r="G93" s="71">
        <f>OTCHET!$G280</f>
        <v>0</v>
      </c>
      <c r="H93" s="71">
        <f>OTCHET!$H280</f>
        <v>0</v>
      </c>
      <c r="I93" s="71">
        <f>OTCHET!$I280</f>
        <v>0</v>
      </c>
      <c r="J93" s="71">
        <f>OTCHET!$J280</f>
        <v>0</v>
      </c>
      <c r="K93" s="176">
        <f t="shared" si="1"/>
      </c>
      <c r="L93" s="104"/>
      <c r="M93" s="205"/>
      <c r="N93" s="104"/>
      <c r="O93" s="105"/>
    </row>
    <row r="94" spans="1:15" s="110" customFormat="1" ht="36.75" customHeight="1">
      <c r="A94" s="76">
        <v>805</v>
      </c>
      <c r="B94" s="109">
        <v>5700</v>
      </c>
      <c r="C94" s="1663" t="s">
        <v>478</v>
      </c>
      <c r="D94" s="1664"/>
      <c r="E94" s="185">
        <f>OTCHET!$E285</f>
        <v>0</v>
      </c>
      <c r="F94" s="185">
        <f>OTCHET!$F285</f>
        <v>0</v>
      </c>
      <c r="G94" s="71">
        <f>OTCHET!$G285</f>
        <v>0</v>
      </c>
      <c r="H94" s="71">
        <f>OTCHET!$H285</f>
        <v>0</v>
      </c>
      <c r="I94" s="71">
        <f>OTCHET!$I285</f>
        <v>0</v>
      </c>
      <c r="J94" s="71">
        <f>OTCHET!$J285</f>
        <v>0</v>
      </c>
      <c r="K94" s="176">
        <f t="shared" si="1"/>
      </c>
      <c r="L94" s="104"/>
      <c r="M94" s="205"/>
      <c r="N94" s="104"/>
      <c r="O94" s="105"/>
    </row>
    <row r="95" spans="1:15" s="69" customFormat="1" ht="21.75" thickBot="1">
      <c r="A95" s="76">
        <v>820</v>
      </c>
      <c r="B95" s="111" t="s">
        <v>549</v>
      </c>
      <c r="C95" s="1665" t="s">
        <v>482</v>
      </c>
      <c r="D95" s="1666"/>
      <c r="E95" s="189">
        <f>OTCHET!$E289</f>
        <v>0</v>
      </c>
      <c r="F95" s="189">
        <f>OTCHET!$F289</f>
        <v>0</v>
      </c>
      <c r="G95" s="112">
        <f>OTCHET!$G289</f>
        <v>0</v>
      </c>
      <c r="H95" s="112">
        <f>OTCHET!$H289</f>
        <v>0</v>
      </c>
      <c r="I95" s="112">
        <f>OTCHET!$I289</f>
        <v>0</v>
      </c>
      <c r="J95" s="112">
        <f>OTCHET!$J289</f>
        <v>0</v>
      </c>
      <c r="K95" s="176">
        <f t="shared" si="1"/>
      </c>
      <c r="L95" s="113"/>
      <c r="M95" s="206"/>
      <c r="N95" s="114"/>
      <c r="O95" s="115"/>
    </row>
    <row r="96" spans="1:15" ht="21.75" thickBot="1">
      <c r="A96" s="116">
        <v>825</v>
      </c>
      <c r="B96" s="117"/>
      <c r="C96" s="1667" t="s">
        <v>483</v>
      </c>
      <c r="D96" s="1667"/>
      <c r="E96" s="86">
        <f>OTCHET!$E293</f>
        <v>22129600</v>
      </c>
      <c r="F96" s="86">
        <f>OTCHET!$F293</f>
        <v>11527029</v>
      </c>
      <c r="G96" s="86">
        <f>OTCHET!$G293</f>
        <v>11527029</v>
      </c>
      <c r="H96" s="86">
        <f>OTCHET!$H293</f>
        <v>0</v>
      </c>
      <c r="I96" s="86">
        <f>OTCHET!$I293</f>
        <v>0</v>
      </c>
      <c r="J96" s="86">
        <f>OTCHET!$J293</f>
        <v>0</v>
      </c>
      <c r="K96" s="180">
        <v>1</v>
      </c>
      <c r="L96" s="118">
        <f>SUM(L66:L95)</f>
        <v>0</v>
      </c>
      <c r="M96" s="207">
        <f>SUM(M66:M95)</f>
        <v>0</v>
      </c>
      <c r="N96" s="118">
        <f>SUM(N66:N95)</f>
        <v>0</v>
      </c>
      <c r="O96" s="118">
        <f>SUM(O66:O95)</f>
        <v>0</v>
      </c>
    </row>
    <row r="97" spans="1:11" ht="13.5" customHeight="1">
      <c r="A97" s="116"/>
      <c r="B97" s="88"/>
      <c r="C97" s="119"/>
      <c r="D97" s="94"/>
      <c r="K97" s="180">
        <v>1</v>
      </c>
    </row>
    <row r="98" spans="1:11" ht="19.5" customHeight="1">
      <c r="A98" s="83"/>
      <c r="C98" s="49"/>
      <c r="D98" s="50"/>
      <c r="E98" s="92"/>
      <c r="F98" s="92"/>
      <c r="K98" s="180">
        <v>1</v>
      </c>
    </row>
    <row r="99" spans="1:11" ht="40.5" customHeight="1">
      <c r="A99" s="83"/>
      <c r="B99" s="1643" t="str">
        <f>$B$7</f>
        <v>ОТЧЕТНИ ДАННИ ПО ЕБК ЗА ИЗПЪЛНЕНИЕТО НА БЮДЖЕТА</v>
      </c>
      <c r="C99" s="1644"/>
      <c r="D99" s="1644"/>
      <c r="E99" s="92"/>
      <c r="F99" s="92"/>
      <c r="K99" s="180">
        <v>1</v>
      </c>
    </row>
    <row r="100" spans="1:11" ht="21">
      <c r="A100" s="83"/>
      <c r="C100" s="49"/>
      <c r="D100" s="50"/>
      <c r="E100" s="93" t="s">
        <v>182</v>
      </c>
      <c r="F100" s="93" t="s">
        <v>1051</v>
      </c>
      <c r="K100" s="180">
        <v>1</v>
      </c>
    </row>
    <row r="101" spans="1:11" ht="38.25" customHeight="1" thickBot="1">
      <c r="A101" s="83"/>
      <c r="B101" s="1645" t="str">
        <f>$B$9</f>
        <v>НАЦИОНАЛЕН ОСИГУРИТЕЛЕН ИНСТИТУТ</v>
      </c>
      <c r="C101" s="1646"/>
      <c r="D101" s="1646"/>
      <c r="E101" s="95">
        <f>$E$9</f>
        <v>42005</v>
      </c>
      <c r="F101" s="96">
        <f>$F$9</f>
        <v>42185</v>
      </c>
      <c r="K101" s="180">
        <v>1</v>
      </c>
    </row>
    <row r="102" spans="1:11" ht="21.75" thickBot="1">
      <c r="A102" s="83"/>
      <c r="B102" s="54" t="str">
        <f>$B$10</f>
        <v>                                                            (наименование на разпоредителя с бюджет)</v>
      </c>
      <c r="E102" s="92"/>
      <c r="F102" s="97">
        <f>$F$10</f>
        <v>0</v>
      </c>
      <c r="K102" s="180">
        <v>1</v>
      </c>
    </row>
    <row r="103" spans="1:11" ht="21.75" thickBot="1">
      <c r="A103" s="83"/>
      <c r="B103" s="54"/>
      <c r="E103" s="98"/>
      <c r="F103" s="92"/>
      <c r="K103" s="180">
        <v>1</v>
      </c>
    </row>
    <row r="104" spans="1:11" ht="39.75" customHeight="1" thickBot="1" thickTop="1">
      <c r="A104" s="83"/>
      <c r="B104" s="1645" t="str">
        <f>$B$12</f>
        <v>Национален осигурителен институт - Учителски пенсионен фонд</v>
      </c>
      <c r="C104" s="1646"/>
      <c r="D104" s="1646"/>
      <c r="E104" s="92" t="s">
        <v>183</v>
      </c>
      <c r="F104" s="99" t="str">
        <f>$F$12</f>
        <v>5591</v>
      </c>
      <c r="K104" s="180">
        <v>1</v>
      </c>
    </row>
    <row r="105" spans="1:11" ht="21.75" thickTop="1">
      <c r="A105" s="83"/>
      <c r="B105" s="54" t="str">
        <f>$B$13</f>
        <v>                                             (наименование на първостепенния разпоредител с бюджет)</v>
      </c>
      <c r="E105" s="98" t="s">
        <v>184</v>
      </c>
      <c r="F105" s="92"/>
      <c r="K105" s="180">
        <v>1</v>
      </c>
    </row>
    <row r="106" spans="1:11" ht="15" customHeight="1">
      <c r="A106" s="83"/>
      <c r="B106" s="54"/>
      <c r="E106" s="92"/>
      <c r="F106" s="92"/>
      <c r="K106" s="180">
        <v>1</v>
      </c>
    </row>
    <row r="107" spans="1:11" ht="21.75" thickBot="1">
      <c r="A107" s="83"/>
      <c r="C107" s="49"/>
      <c r="D107" s="50"/>
      <c r="F107" s="54"/>
      <c r="J107" s="54" t="s">
        <v>185</v>
      </c>
      <c r="K107" s="180">
        <v>1</v>
      </c>
    </row>
    <row r="108" spans="1:11" ht="21.75" thickBot="1">
      <c r="A108" s="83"/>
      <c r="B108" s="151"/>
      <c r="C108" s="1675" t="s">
        <v>1756</v>
      </c>
      <c r="D108" s="1676"/>
      <c r="E108" s="61" t="s">
        <v>187</v>
      </c>
      <c r="F108" s="341" t="s">
        <v>188</v>
      </c>
      <c r="G108" s="203"/>
      <c r="H108" s="203"/>
      <c r="I108" s="203"/>
      <c r="J108" s="65"/>
      <c r="K108" s="180">
        <v>1</v>
      </c>
    </row>
    <row r="109" spans="1:11" ht="45.75" customHeight="1" thickBot="1">
      <c r="A109" s="83"/>
      <c r="B109" s="120" t="s">
        <v>1105</v>
      </c>
      <c r="C109" s="1677" t="s">
        <v>548</v>
      </c>
      <c r="D109" s="1678"/>
      <c r="E109" s="63">
        <v>2015</v>
      </c>
      <c r="F109" s="174" t="s">
        <v>528</v>
      </c>
      <c r="G109" s="174" t="s">
        <v>579</v>
      </c>
      <c r="H109" s="174" t="s">
        <v>580</v>
      </c>
      <c r="I109" s="342" t="s">
        <v>1777</v>
      </c>
      <c r="J109" s="343" t="s">
        <v>1778</v>
      </c>
      <c r="K109" s="180">
        <v>1</v>
      </c>
    </row>
    <row r="110" spans="1:11" ht="21.75" thickBot="1">
      <c r="A110" s="83">
        <v>1</v>
      </c>
      <c r="B110" s="20"/>
      <c r="C110" s="1670" t="s">
        <v>439</v>
      </c>
      <c r="D110" s="1671"/>
      <c r="E110" s="16" t="s">
        <v>455</v>
      </c>
      <c r="F110" s="16" t="s">
        <v>456</v>
      </c>
      <c r="G110" s="16" t="s">
        <v>543</v>
      </c>
      <c r="H110" s="210" t="s">
        <v>544</v>
      </c>
      <c r="I110" s="16" t="s">
        <v>515</v>
      </c>
      <c r="J110" s="210" t="s">
        <v>1779</v>
      </c>
      <c r="K110" s="180">
        <v>1</v>
      </c>
    </row>
    <row r="111" spans="1:11" ht="21.75" thickBot="1">
      <c r="A111" s="83">
        <v>2</v>
      </c>
      <c r="B111" s="23"/>
      <c r="C111" s="1672" t="s">
        <v>1839</v>
      </c>
      <c r="D111" s="1671"/>
      <c r="E111" s="21"/>
      <c r="F111" s="42"/>
      <c r="G111" s="42"/>
      <c r="H111" s="22"/>
      <c r="I111" s="42"/>
      <c r="J111" s="22"/>
      <c r="K111" s="180">
        <v>1</v>
      </c>
    </row>
    <row r="112" spans="1:11" s="69" customFormat="1" ht="32.25" customHeight="1">
      <c r="A112" s="106">
        <v>5</v>
      </c>
      <c r="B112" s="67">
        <v>3000</v>
      </c>
      <c r="C112" s="1673" t="s">
        <v>1757</v>
      </c>
      <c r="D112" s="1674"/>
      <c r="E112" s="190">
        <f>OTCHET!$E349</f>
        <v>0</v>
      </c>
      <c r="F112" s="191">
        <f>OTCHET!$F349</f>
        <v>0</v>
      </c>
      <c r="G112" s="121">
        <f>OTCHET!$G349</f>
        <v>0</v>
      </c>
      <c r="H112" s="121">
        <f>OTCHET!$H349</f>
        <v>0</v>
      </c>
      <c r="I112" s="121">
        <f>OTCHET!$I349</f>
        <v>0</v>
      </c>
      <c r="J112" s="121">
        <f>OTCHET!$J349</f>
        <v>0</v>
      </c>
      <c r="K112" s="177">
        <f aca="true" t="shared" si="2" ref="K112:K123">(IF(E112&lt;&gt;0,$K$2,IF(F112&lt;&gt;0,$K$2,"")))</f>
      </c>
    </row>
    <row r="113" spans="1:11" s="69" customFormat="1" ht="21">
      <c r="A113" s="106">
        <v>70</v>
      </c>
      <c r="B113" s="70">
        <v>3100</v>
      </c>
      <c r="C113" s="1625" t="s">
        <v>1850</v>
      </c>
      <c r="D113" s="1626"/>
      <c r="E113" s="192">
        <f>OTCHET!$E363</f>
        <v>0</v>
      </c>
      <c r="F113" s="193">
        <f>OTCHET!$F363</f>
        <v>0</v>
      </c>
      <c r="G113" s="122">
        <f>OTCHET!$G363</f>
        <v>0</v>
      </c>
      <c r="H113" s="122">
        <f>OTCHET!$H363</f>
        <v>0</v>
      </c>
      <c r="I113" s="122">
        <f>OTCHET!$I363</f>
        <v>0</v>
      </c>
      <c r="J113" s="122">
        <f>OTCHET!$J363</f>
        <v>0</v>
      </c>
      <c r="K113" s="177">
        <f t="shared" si="2"/>
      </c>
    </row>
    <row r="114" spans="1:11" s="69" customFormat="1" ht="32.25" customHeight="1" thickBot="1">
      <c r="A114" s="76">
        <v>115</v>
      </c>
      <c r="B114" s="123">
        <v>3200</v>
      </c>
      <c r="C114" s="1679" t="s">
        <v>1494</v>
      </c>
      <c r="D114" s="1680"/>
      <c r="E114" s="194">
        <f>OTCHET!$E371</f>
        <v>0</v>
      </c>
      <c r="F114" s="195">
        <f>OTCHET!$F371</f>
        <v>0</v>
      </c>
      <c r="G114" s="124">
        <f>OTCHET!$G371</f>
        <v>0</v>
      </c>
      <c r="H114" s="124">
        <f>OTCHET!$H371</f>
        <v>0</v>
      </c>
      <c r="I114" s="124">
        <f>OTCHET!$I371</f>
        <v>0</v>
      </c>
      <c r="J114" s="124">
        <f>OTCHET!$J371</f>
        <v>0</v>
      </c>
      <c r="K114" s="177">
        <f t="shared" si="2"/>
      </c>
    </row>
    <row r="115" spans="1:11" s="69" customFormat="1" ht="32.25" customHeight="1">
      <c r="A115" s="106">
        <v>145</v>
      </c>
      <c r="B115" s="70">
        <v>6000</v>
      </c>
      <c r="C115" s="1660" t="s">
        <v>1365</v>
      </c>
      <c r="D115" s="1661"/>
      <c r="E115" s="190">
        <f>OTCHET!$E376</f>
        <v>0</v>
      </c>
      <c r="F115" s="191">
        <f>OTCHET!$F376</f>
        <v>0</v>
      </c>
      <c r="G115" s="121">
        <f>OTCHET!$G376</f>
        <v>0</v>
      </c>
      <c r="H115" s="121">
        <f>OTCHET!$H376</f>
        <v>0</v>
      </c>
      <c r="I115" s="121">
        <f>OTCHET!$I376</f>
        <v>0</v>
      </c>
      <c r="J115" s="121">
        <f>OTCHET!$J376</f>
        <v>0</v>
      </c>
      <c r="K115" s="177">
        <f t="shared" si="2"/>
      </c>
    </row>
    <row r="116" spans="1:11" s="69" customFormat="1" ht="21">
      <c r="A116" s="106">
        <v>160</v>
      </c>
      <c r="B116" s="70">
        <v>6100</v>
      </c>
      <c r="C116" s="1639" t="s">
        <v>1366</v>
      </c>
      <c r="D116" s="1640"/>
      <c r="E116" s="192">
        <f>OTCHET!$E379</f>
        <v>0</v>
      </c>
      <c r="F116" s="193">
        <f>OTCHET!$F379</f>
        <v>0</v>
      </c>
      <c r="G116" s="122">
        <f>OTCHET!$G379</f>
        <v>0</v>
      </c>
      <c r="H116" s="122">
        <f>OTCHET!$H379</f>
        <v>0</v>
      </c>
      <c r="I116" s="122">
        <f>OTCHET!$I379</f>
        <v>0</v>
      </c>
      <c r="J116" s="122">
        <f>OTCHET!$J379</f>
        <v>0</v>
      </c>
      <c r="K116" s="177">
        <f t="shared" si="2"/>
      </c>
    </row>
    <row r="117" spans="1:11" s="69" customFormat="1" ht="32.25" customHeight="1">
      <c r="A117" s="76">
        <v>185</v>
      </c>
      <c r="B117" s="70">
        <v>6200</v>
      </c>
      <c r="C117" s="1689" t="s">
        <v>1368</v>
      </c>
      <c r="D117" s="1690"/>
      <c r="E117" s="192">
        <f>OTCHET!$E384</f>
        <v>0</v>
      </c>
      <c r="F117" s="197">
        <f>OTCHET!$F384</f>
        <v>0</v>
      </c>
      <c r="G117" s="128">
        <f>OTCHET!$G384</f>
        <v>0</v>
      </c>
      <c r="H117" s="128">
        <f>OTCHET!$H384</f>
        <v>0</v>
      </c>
      <c r="I117" s="128">
        <f>OTCHET!$I384</f>
        <v>0</v>
      </c>
      <c r="J117" s="128">
        <f>OTCHET!$J384</f>
        <v>0</v>
      </c>
      <c r="K117" s="177">
        <f t="shared" si="2"/>
      </c>
    </row>
    <row r="118" spans="1:11" s="69" customFormat="1" ht="21.75" customHeight="1">
      <c r="A118" s="76">
        <v>200</v>
      </c>
      <c r="B118" s="70">
        <v>6300</v>
      </c>
      <c r="C118" s="1685" t="s">
        <v>1369</v>
      </c>
      <c r="D118" s="1652"/>
      <c r="E118" s="192">
        <f>OTCHET!$E387</f>
        <v>0</v>
      </c>
      <c r="F118" s="197">
        <f>OTCHET!$F387</f>
        <v>0</v>
      </c>
      <c r="G118" s="128">
        <f>OTCHET!$G387</f>
        <v>0</v>
      </c>
      <c r="H118" s="128">
        <f>OTCHET!$H387</f>
        <v>0</v>
      </c>
      <c r="I118" s="128">
        <f>OTCHET!$I387</f>
        <v>0</v>
      </c>
      <c r="J118" s="128">
        <f>OTCHET!$J387</f>
        <v>0</v>
      </c>
      <c r="K118" s="177">
        <f t="shared" si="2"/>
      </c>
    </row>
    <row r="119" spans="1:20" s="129" customFormat="1" ht="34.5" customHeight="1">
      <c r="A119" s="77">
        <v>210</v>
      </c>
      <c r="B119" s="70">
        <v>6400</v>
      </c>
      <c r="C119" s="1683" t="s">
        <v>1370</v>
      </c>
      <c r="D119" s="1684"/>
      <c r="E119" s="192">
        <f>OTCHET!$E390</f>
        <v>0</v>
      </c>
      <c r="F119" s="197">
        <f>OTCHET!$F390</f>
        <v>0</v>
      </c>
      <c r="G119" s="128">
        <f>OTCHET!$G390</f>
        <v>0</v>
      </c>
      <c r="H119" s="128">
        <f>OTCHET!$H390</f>
        <v>0</v>
      </c>
      <c r="I119" s="128">
        <f>OTCHET!$I390</f>
        <v>0</v>
      </c>
      <c r="J119" s="128">
        <f>OTCHET!$J390</f>
        <v>0</v>
      </c>
      <c r="K119" s="177">
        <f t="shared" si="2"/>
      </c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s="129" customFormat="1" ht="21">
      <c r="A120" s="130">
        <v>213</v>
      </c>
      <c r="B120" s="70">
        <v>6500</v>
      </c>
      <c r="C120" s="131" t="s">
        <v>550</v>
      </c>
      <c r="D120" s="196"/>
      <c r="E120" s="198">
        <f>OTCHET!$E393</f>
        <v>0</v>
      </c>
      <c r="F120" s="198">
        <f>OTCHET!$F393</f>
        <v>0</v>
      </c>
      <c r="G120" s="132">
        <f>OTCHET!$G393</f>
        <v>0</v>
      </c>
      <c r="H120" s="132">
        <f>OTCHET!$H393</f>
        <v>0</v>
      </c>
      <c r="I120" s="132">
        <f>OTCHET!$I393</f>
        <v>0</v>
      </c>
      <c r="J120" s="132">
        <f>OTCHET!$J393</f>
        <v>0</v>
      </c>
      <c r="K120" s="177">
        <f t="shared" si="2"/>
      </c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11" s="69" customFormat="1" ht="21.75" customHeight="1">
      <c r="A121" s="76">
        <v>215</v>
      </c>
      <c r="B121" s="70">
        <v>6600</v>
      </c>
      <c r="C121" s="1685" t="s">
        <v>443</v>
      </c>
      <c r="D121" s="1652"/>
      <c r="E121" s="192">
        <f>OTCHET!$E394</f>
        <v>0</v>
      </c>
      <c r="F121" s="193">
        <f>OTCHET!$F394</f>
        <v>0</v>
      </c>
      <c r="G121" s="122">
        <f>OTCHET!$G394</f>
        <v>0</v>
      </c>
      <c r="H121" s="122">
        <f>OTCHET!$H394</f>
        <v>0</v>
      </c>
      <c r="I121" s="122">
        <f>OTCHET!$I394</f>
        <v>0</v>
      </c>
      <c r="J121" s="122">
        <f>OTCHET!$J394</f>
        <v>0</v>
      </c>
      <c r="K121" s="177">
        <f t="shared" si="2"/>
      </c>
    </row>
    <row r="122" spans="1:11" s="69" customFormat="1" ht="21.75" customHeight="1">
      <c r="A122" s="76">
        <v>215</v>
      </c>
      <c r="B122" s="70">
        <v>6700</v>
      </c>
      <c r="C122" s="1685" t="s">
        <v>520</v>
      </c>
      <c r="D122" s="1652"/>
      <c r="E122" s="192">
        <f>OTCHET!$E397</f>
        <v>0</v>
      </c>
      <c r="F122" s="193">
        <f>OTCHET!$F397</f>
        <v>0</v>
      </c>
      <c r="G122" s="122">
        <f>OTCHET!$G397</f>
        <v>0</v>
      </c>
      <c r="H122" s="122">
        <f>OTCHET!$H397</f>
        <v>0</v>
      </c>
      <c r="I122" s="122">
        <f>OTCHET!$I397</f>
        <v>0</v>
      </c>
      <c r="J122" s="122">
        <f>OTCHET!$J397</f>
        <v>0</v>
      </c>
      <c r="K122" s="177">
        <f t="shared" si="2"/>
      </c>
    </row>
    <row r="123" spans="1:11" s="69" customFormat="1" ht="22.5" customHeight="1" thickBot="1">
      <c r="A123" s="76">
        <v>230</v>
      </c>
      <c r="B123" s="70">
        <v>6900</v>
      </c>
      <c r="C123" s="1686" t="s">
        <v>1373</v>
      </c>
      <c r="D123" s="1687"/>
      <c r="E123" s="194">
        <f>OTCHET!$E400</f>
        <v>0</v>
      </c>
      <c r="F123" s="195">
        <f>OTCHET!$F400</f>
        <v>0</v>
      </c>
      <c r="G123" s="124">
        <f>OTCHET!$G400</f>
        <v>0</v>
      </c>
      <c r="H123" s="124">
        <f>OTCHET!$H400</f>
        <v>0</v>
      </c>
      <c r="I123" s="124">
        <f>OTCHET!$I400</f>
        <v>0</v>
      </c>
      <c r="J123" s="124">
        <f>OTCHET!$J400</f>
        <v>0</v>
      </c>
      <c r="K123" s="177">
        <f t="shared" si="2"/>
      </c>
    </row>
    <row r="124" spans="1:11" ht="21.75" thickBot="1">
      <c r="A124" s="83">
        <v>260</v>
      </c>
      <c r="B124" s="84"/>
      <c r="C124" s="1693" t="s">
        <v>440</v>
      </c>
      <c r="D124" s="1694"/>
      <c r="E124" s="86">
        <f>OTCHET!$E407</f>
        <v>0</v>
      </c>
      <c r="F124" s="86">
        <f>OTCHET!$F407</f>
        <v>0</v>
      </c>
      <c r="G124" s="86">
        <f>OTCHET!$G407</f>
        <v>0</v>
      </c>
      <c r="H124" s="86">
        <f>OTCHET!$H407</f>
        <v>0</v>
      </c>
      <c r="I124" s="86">
        <f>OTCHET!$I407</f>
        <v>0</v>
      </c>
      <c r="J124" s="86">
        <f>OTCHET!$J407</f>
        <v>0</v>
      </c>
      <c r="K124" s="180">
        <v>1</v>
      </c>
    </row>
    <row r="125" spans="1:11" ht="21.75" thickBot="1">
      <c r="A125" s="83">
        <v>261</v>
      </c>
      <c r="B125" s="125"/>
      <c r="C125" s="1670" t="s">
        <v>441</v>
      </c>
      <c r="D125" s="1671"/>
      <c r="E125" s="126"/>
      <c r="F125" s="183"/>
      <c r="G125" s="183"/>
      <c r="H125" s="183"/>
      <c r="I125" s="183"/>
      <c r="J125" s="127"/>
      <c r="K125" s="180">
        <v>1</v>
      </c>
    </row>
    <row r="126" spans="1:11" ht="39" customHeight="1" thickBot="1">
      <c r="A126" s="83">
        <v>262</v>
      </c>
      <c r="B126" s="125" t="s">
        <v>1105</v>
      </c>
      <c r="C126" s="1691" t="s">
        <v>1005</v>
      </c>
      <c r="D126" s="1692"/>
      <c r="E126" s="183"/>
      <c r="F126" s="183"/>
      <c r="G126" s="183"/>
      <c r="H126" s="183"/>
      <c r="I126" s="183"/>
      <c r="J126" s="127"/>
      <c r="K126" s="180">
        <v>1</v>
      </c>
    </row>
    <row r="127" spans="1:11" s="69" customFormat="1" ht="24" customHeight="1">
      <c r="A127" s="106">
        <v>265</v>
      </c>
      <c r="B127" s="70">
        <v>7400</v>
      </c>
      <c r="C127" s="1673" t="s">
        <v>1006</v>
      </c>
      <c r="D127" s="1674"/>
      <c r="E127" s="190">
        <f>OTCHET!$E410</f>
        <v>0</v>
      </c>
      <c r="F127" s="190">
        <f>OTCHET!$F410</f>
        <v>0</v>
      </c>
      <c r="G127" s="133">
        <f>OTCHET!$G410</f>
        <v>0</v>
      </c>
      <c r="H127" s="133">
        <f>OTCHET!$H410</f>
        <v>0</v>
      </c>
      <c r="I127" s="133">
        <f>OTCHET!$I410</f>
        <v>0</v>
      </c>
      <c r="J127" s="133">
        <f>OTCHET!$J410</f>
        <v>0</v>
      </c>
      <c r="K127" s="177">
        <f>(IF(E127&lt;&gt;0,$K$2,IF(F127&lt;&gt;0,$K$2,"")))</f>
      </c>
    </row>
    <row r="128" spans="1:11" s="69" customFormat="1" ht="21">
      <c r="A128" s="106">
        <v>275</v>
      </c>
      <c r="B128" s="70">
        <v>7500</v>
      </c>
      <c r="C128" s="1625" t="s">
        <v>551</v>
      </c>
      <c r="D128" s="1626"/>
      <c r="E128" s="192">
        <f>OTCHET!$E411</f>
        <v>0</v>
      </c>
      <c r="F128" s="192">
        <f>OTCHET!$F411</f>
        <v>0</v>
      </c>
      <c r="G128" s="134">
        <f>OTCHET!$G411</f>
        <v>0</v>
      </c>
      <c r="H128" s="134">
        <f>OTCHET!$H411</f>
        <v>0</v>
      </c>
      <c r="I128" s="134">
        <f>OTCHET!$I411</f>
        <v>0</v>
      </c>
      <c r="J128" s="134">
        <f>OTCHET!$J411</f>
        <v>0</v>
      </c>
      <c r="K128" s="177">
        <f>(IF(E128&lt;&gt;0,$K$2,IF(F128&lt;&gt;0,$K$2,"")))</f>
      </c>
    </row>
    <row r="129" spans="1:11" s="69" customFormat="1" ht="30" customHeight="1">
      <c r="A129" s="76">
        <v>285</v>
      </c>
      <c r="B129" s="70">
        <v>7600</v>
      </c>
      <c r="C129" s="1633" t="s">
        <v>1374</v>
      </c>
      <c r="D129" s="1634"/>
      <c r="E129" s="192">
        <f>OTCHET!$E412</f>
        <v>0</v>
      </c>
      <c r="F129" s="192">
        <f>OTCHET!$F412</f>
        <v>0</v>
      </c>
      <c r="G129" s="134">
        <f>OTCHET!$G412</f>
        <v>0</v>
      </c>
      <c r="H129" s="134">
        <f>OTCHET!$H412</f>
        <v>0</v>
      </c>
      <c r="I129" s="134">
        <f>OTCHET!$I412</f>
        <v>0</v>
      </c>
      <c r="J129" s="134">
        <f>OTCHET!$J412</f>
        <v>0</v>
      </c>
      <c r="K129" s="177">
        <f>(IF(E129&lt;&gt;0,$K$2,IF(F129&lt;&gt;0,$K$2,"")))</f>
      </c>
    </row>
    <row r="130" spans="1:11" s="69" customFormat="1" ht="24" customHeight="1">
      <c r="A130" s="76">
        <v>295</v>
      </c>
      <c r="B130" s="70">
        <v>7700</v>
      </c>
      <c r="C130" s="1633" t="s">
        <v>1375</v>
      </c>
      <c r="D130" s="1662"/>
      <c r="E130" s="192">
        <f>OTCHET!$E413</f>
        <v>0</v>
      </c>
      <c r="F130" s="192">
        <f>OTCHET!$F413</f>
        <v>0</v>
      </c>
      <c r="G130" s="134">
        <f>OTCHET!$G413</f>
        <v>0</v>
      </c>
      <c r="H130" s="134">
        <f>OTCHET!$H413</f>
        <v>0</v>
      </c>
      <c r="I130" s="134">
        <f>OTCHET!$I413</f>
        <v>0</v>
      </c>
      <c r="J130" s="134">
        <f>OTCHET!$J413</f>
        <v>0</v>
      </c>
      <c r="K130" s="177">
        <f>(IF(E130&lt;&gt;0,$K$2,IF(F130&lt;&gt;0,$K$2,"")))</f>
      </c>
    </row>
    <row r="131" spans="1:11" s="110" customFormat="1" ht="39.75" customHeight="1" thickBot="1">
      <c r="A131" s="76">
        <v>305</v>
      </c>
      <c r="B131" s="109">
        <v>7800</v>
      </c>
      <c r="C131" s="1681" t="s">
        <v>19</v>
      </c>
      <c r="D131" s="1682"/>
      <c r="E131" s="192">
        <f>OTCHET!$E414</f>
        <v>0</v>
      </c>
      <c r="F131" s="192">
        <f>OTCHET!$F414</f>
        <v>0</v>
      </c>
      <c r="G131" s="134">
        <f>OTCHET!$G414</f>
        <v>0</v>
      </c>
      <c r="H131" s="134">
        <f>OTCHET!$H414</f>
        <v>0</v>
      </c>
      <c r="I131" s="134">
        <f>OTCHET!$I414</f>
        <v>0</v>
      </c>
      <c r="J131" s="134">
        <f>OTCHET!$J414</f>
        <v>0</v>
      </c>
      <c r="K131" s="177">
        <f>(IF(E131&lt;&gt;0,$K$2,IF(F131&lt;&gt;0,$K$2,"")))</f>
      </c>
    </row>
    <row r="132" spans="1:11" ht="21.75" thickBot="1">
      <c r="A132" s="116">
        <v>315</v>
      </c>
      <c r="B132" s="84"/>
      <c r="C132" s="1693" t="s">
        <v>1004</v>
      </c>
      <c r="D132" s="1694"/>
      <c r="E132" s="86">
        <f>OTCHET!$E417</f>
        <v>0</v>
      </c>
      <c r="F132" s="86">
        <f>OTCHET!$F417</f>
        <v>0</v>
      </c>
      <c r="G132" s="86">
        <f>OTCHET!$G417</f>
        <v>0</v>
      </c>
      <c r="H132" s="86">
        <f>OTCHET!$H417</f>
        <v>0</v>
      </c>
      <c r="I132" s="86">
        <f>OTCHET!$I417</f>
        <v>0</v>
      </c>
      <c r="J132" s="86">
        <f>OTCHET!$J417</f>
        <v>0</v>
      </c>
      <c r="K132" s="180">
        <v>1</v>
      </c>
    </row>
    <row r="133" spans="1:11" ht="15" customHeight="1">
      <c r="A133" s="116"/>
      <c r="B133" s="135"/>
      <c r="C133" s="135"/>
      <c r="D133" s="94"/>
      <c r="K133" s="180">
        <v>1</v>
      </c>
    </row>
    <row r="134" spans="1:11" ht="21">
      <c r="A134" s="116"/>
      <c r="E134" s="92"/>
      <c r="F134" s="92"/>
      <c r="K134" s="180">
        <v>1</v>
      </c>
    </row>
    <row r="135" spans="1:11" ht="21">
      <c r="A135" s="116"/>
      <c r="C135" s="49"/>
      <c r="D135" s="50"/>
      <c r="E135" s="92"/>
      <c r="F135" s="92"/>
      <c r="K135" s="180">
        <v>1</v>
      </c>
    </row>
    <row r="136" spans="1:11" ht="42" customHeight="1">
      <c r="A136" s="116"/>
      <c r="B136" s="1643" t="str">
        <f>$B$7</f>
        <v>ОТЧЕТНИ ДАННИ ПО ЕБК ЗА ИЗПЪЛНЕНИЕТО НА БЮДЖЕТА</v>
      </c>
      <c r="C136" s="1644"/>
      <c r="D136" s="1644"/>
      <c r="E136" s="92"/>
      <c r="F136" s="92"/>
      <c r="K136" s="180">
        <v>1</v>
      </c>
    </row>
    <row r="137" spans="1:11" ht="21">
      <c r="A137" s="116"/>
      <c r="C137" s="49"/>
      <c r="D137" s="50"/>
      <c r="E137" s="93" t="s">
        <v>182</v>
      </c>
      <c r="F137" s="93" t="s">
        <v>1051</v>
      </c>
      <c r="K137" s="180">
        <v>1</v>
      </c>
    </row>
    <row r="138" spans="1:11" ht="38.25" customHeight="1" thickBot="1">
      <c r="A138" s="116"/>
      <c r="B138" s="1645" t="str">
        <f>$B$9</f>
        <v>НАЦИОНАЛЕН ОСИГУРИТЕЛЕН ИНСТИТУТ</v>
      </c>
      <c r="C138" s="1646"/>
      <c r="D138" s="1646"/>
      <c r="E138" s="95">
        <f>$E$9</f>
        <v>42005</v>
      </c>
      <c r="F138" s="96">
        <f>$F$9</f>
        <v>42185</v>
      </c>
      <c r="K138" s="180">
        <v>1</v>
      </c>
    </row>
    <row r="139" spans="1:11" ht="21.75" thickBot="1">
      <c r="A139" s="116"/>
      <c r="B139" s="54" t="str">
        <f>$B$10</f>
        <v>                                                            (наименование на разпоредителя с бюджет)</v>
      </c>
      <c r="E139" s="92"/>
      <c r="F139" s="97">
        <f>$F$10</f>
        <v>0</v>
      </c>
      <c r="K139" s="180">
        <v>1</v>
      </c>
    </row>
    <row r="140" spans="1:11" ht="21.75" thickBot="1">
      <c r="A140" s="116"/>
      <c r="B140" s="54"/>
      <c r="E140" s="98"/>
      <c r="F140" s="92"/>
      <c r="K140" s="180">
        <v>1</v>
      </c>
    </row>
    <row r="141" spans="1:11" ht="39.75" customHeight="1" thickBot="1" thickTop="1">
      <c r="A141" s="116"/>
      <c r="B141" s="1645" t="str">
        <f>$B$12</f>
        <v>Национален осигурителен институт - Учителски пенсионен фонд</v>
      </c>
      <c r="C141" s="1646"/>
      <c r="D141" s="1646"/>
      <c r="E141" s="92" t="s">
        <v>183</v>
      </c>
      <c r="F141" s="99" t="str">
        <f>$F$12</f>
        <v>5591</v>
      </c>
      <c r="K141" s="180">
        <v>1</v>
      </c>
    </row>
    <row r="142" spans="1:11" ht="21.75" thickTop="1">
      <c r="A142" s="116"/>
      <c r="B142" s="54" t="str">
        <f>$B$13</f>
        <v>                                             (наименование на първостепенния разпоредител с бюджет)</v>
      </c>
      <c r="E142" s="98" t="s">
        <v>184</v>
      </c>
      <c r="F142" s="92"/>
      <c r="K142" s="180">
        <v>1</v>
      </c>
    </row>
    <row r="143" spans="1:11" ht="21">
      <c r="A143" s="116"/>
      <c r="B143" s="54"/>
      <c r="E143" s="92"/>
      <c r="F143" s="92"/>
      <c r="K143" s="180">
        <v>1</v>
      </c>
    </row>
    <row r="144" spans="1:11" ht="21.75" thickBot="1">
      <c r="A144" s="116"/>
      <c r="C144" s="49"/>
      <c r="D144" s="50"/>
      <c r="F144" s="54"/>
      <c r="J144" s="54" t="s">
        <v>185</v>
      </c>
      <c r="K144" s="180">
        <v>1</v>
      </c>
    </row>
    <row r="145" spans="1:11" ht="21.75" thickBot="1">
      <c r="A145" s="116"/>
      <c r="B145" s="136"/>
      <c r="C145" s="137"/>
      <c r="D145" s="138" t="s">
        <v>1782</v>
      </c>
      <c r="E145" s="61" t="s">
        <v>187</v>
      </c>
      <c r="F145" s="341" t="s">
        <v>188</v>
      </c>
      <c r="G145" s="203"/>
      <c r="H145" s="203"/>
      <c r="I145" s="203"/>
      <c r="J145" s="65"/>
      <c r="K145" s="180">
        <v>1</v>
      </c>
    </row>
    <row r="146" spans="1:11" ht="45.75" thickBot="1">
      <c r="A146" s="116"/>
      <c r="B146" s="139"/>
      <c r="C146" s="139"/>
      <c r="D146" s="140" t="s">
        <v>1007</v>
      </c>
      <c r="E146" s="63">
        <v>2015</v>
      </c>
      <c r="F146" s="174" t="s">
        <v>528</v>
      </c>
      <c r="G146" s="174" t="s">
        <v>579</v>
      </c>
      <c r="H146" s="174" t="s">
        <v>580</v>
      </c>
      <c r="I146" s="342" t="s">
        <v>1777</v>
      </c>
      <c r="J146" s="343" t="s">
        <v>1778</v>
      </c>
      <c r="K146" s="180">
        <v>1</v>
      </c>
    </row>
    <row r="147" spans="1:11" ht="21.75" thickBot="1">
      <c r="A147" s="116"/>
      <c r="B147" s="141"/>
      <c r="C147" s="142"/>
      <c r="D147" s="143" t="s">
        <v>1783</v>
      </c>
      <c r="E147" s="16" t="s">
        <v>455</v>
      </c>
      <c r="F147" s="16" t="s">
        <v>456</v>
      </c>
      <c r="G147" s="16" t="s">
        <v>543</v>
      </c>
      <c r="H147" s="210" t="s">
        <v>544</v>
      </c>
      <c r="I147" s="16" t="s">
        <v>515</v>
      </c>
      <c r="J147" s="210" t="s">
        <v>1779</v>
      </c>
      <c r="K147" s="180">
        <v>1</v>
      </c>
    </row>
    <row r="148" spans="1:11" ht="21.75" thickBot="1">
      <c r="A148" s="116"/>
      <c r="B148" s="144"/>
      <c r="C148" s="145"/>
      <c r="D148" s="146"/>
      <c r="E148" s="147">
        <f aca="true" t="shared" si="3" ref="E148:J148">+E49-E96+E124+E132</f>
        <v>30408500</v>
      </c>
      <c r="F148" s="147">
        <f t="shared" si="3"/>
        <v>13649865</v>
      </c>
      <c r="G148" s="147">
        <f t="shared" si="3"/>
        <v>10609329</v>
      </c>
      <c r="H148" s="147">
        <f t="shared" si="3"/>
        <v>0</v>
      </c>
      <c r="I148" s="147">
        <f t="shared" si="3"/>
        <v>0</v>
      </c>
      <c r="J148" s="147">
        <f t="shared" si="3"/>
        <v>3040536</v>
      </c>
      <c r="K148" s="180">
        <v>1</v>
      </c>
    </row>
    <row r="149" spans="1:11" ht="21">
      <c r="A149" s="116"/>
      <c r="B149" s="49"/>
      <c r="C149" s="148"/>
      <c r="D149" s="149"/>
      <c r="E149" s="150"/>
      <c r="F149" s="150"/>
      <c r="K149" s="180">
        <v>1</v>
      </c>
    </row>
    <row r="150" spans="1:11" ht="21">
      <c r="A150" s="116"/>
      <c r="E150" s="92"/>
      <c r="F150" s="92"/>
      <c r="K150" s="180">
        <v>1</v>
      </c>
    </row>
    <row r="151" spans="1:11" ht="21">
      <c r="A151" s="116"/>
      <c r="C151" s="49"/>
      <c r="D151" s="50"/>
      <c r="E151" s="92"/>
      <c r="F151" s="92"/>
      <c r="K151" s="180">
        <v>1</v>
      </c>
    </row>
    <row r="152" spans="1:11" ht="44.25" customHeight="1">
      <c r="A152" s="116"/>
      <c r="B152" s="1643" t="str">
        <f>$B$7</f>
        <v>ОТЧЕТНИ ДАННИ ПО ЕБК ЗА ИЗПЪЛНЕНИЕТО НА БЮДЖЕТА</v>
      </c>
      <c r="C152" s="1644"/>
      <c r="D152" s="1644"/>
      <c r="E152" s="92"/>
      <c r="F152" s="92"/>
      <c r="K152" s="180">
        <v>1</v>
      </c>
    </row>
    <row r="153" spans="1:11" ht="21">
      <c r="A153" s="116"/>
      <c r="C153" s="49"/>
      <c r="D153" s="50"/>
      <c r="E153" s="93" t="s">
        <v>182</v>
      </c>
      <c r="F153" s="93" t="s">
        <v>1051</v>
      </c>
      <c r="K153" s="180">
        <v>1</v>
      </c>
    </row>
    <row r="154" spans="1:11" ht="38.25" customHeight="1" thickBot="1">
      <c r="A154" s="116"/>
      <c r="B154" s="1645" t="str">
        <f>$B$9</f>
        <v>НАЦИОНАЛЕН ОСИГУРИТЕЛЕН ИНСТИТУТ</v>
      </c>
      <c r="C154" s="1646"/>
      <c r="D154" s="1646"/>
      <c r="E154" s="95">
        <f>$E$9</f>
        <v>42005</v>
      </c>
      <c r="F154" s="96">
        <f>$F$9</f>
        <v>42185</v>
      </c>
      <c r="K154" s="180">
        <v>1</v>
      </c>
    </row>
    <row r="155" spans="1:11" ht="21.75" thickBot="1">
      <c r="A155" s="116"/>
      <c r="B155" s="54" t="str">
        <f>$B$10</f>
        <v>                                                            (наименование на разпоредителя с бюджет)</v>
      </c>
      <c r="E155" s="92"/>
      <c r="F155" s="97">
        <f>$F$10</f>
        <v>0</v>
      </c>
      <c r="K155" s="180">
        <v>1</v>
      </c>
    </row>
    <row r="156" spans="1:11" ht="21.75" thickBot="1">
      <c r="A156" s="116"/>
      <c r="B156" s="54"/>
      <c r="E156" s="98"/>
      <c r="F156" s="92"/>
      <c r="K156" s="180">
        <v>1</v>
      </c>
    </row>
    <row r="157" spans="1:11" ht="38.25" customHeight="1" thickBot="1" thickTop="1">
      <c r="A157" s="116"/>
      <c r="B157" s="1645" t="str">
        <f>$B$12</f>
        <v>Национален осигурителен институт - Учителски пенсионен фонд</v>
      </c>
      <c r="C157" s="1646"/>
      <c r="D157" s="1646"/>
      <c r="E157" s="92" t="s">
        <v>183</v>
      </c>
      <c r="F157" s="99" t="str">
        <f>$F$12</f>
        <v>5591</v>
      </c>
      <c r="K157" s="180">
        <v>1</v>
      </c>
    </row>
    <row r="158" spans="1:11" ht="21.75" thickTop="1">
      <c r="A158" s="116"/>
      <c r="B158" s="54" t="str">
        <f>$B$13</f>
        <v>                                             (наименование на първостепенния разпоредител с бюджет)</v>
      </c>
      <c r="E158" s="98" t="s">
        <v>184</v>
      </c>
      <c r="F158" s="92"/>
      <c r="K158" s="180">
        <v>1</v>
      </c>
    </row>
    <row r="159" spans="1:11" ht="21">
      <c r="A159" s="116"/>
      <c r="B159" s="54"/>
      <c r="E159" s="92"/>
      <c r="F159" s="92"/>
      <c r="K159" s="180">
        <v>1</v>
      </c>
    </row>
    <row r="160" spans="1:11" ht="21.75" thickBot="1">
      <c r="A160" s="116"/>
      <c r="C160" s="49"/>
      <c r="D160" s="50"/>
      <c r="F160" s="54"/>
      <c r="J160" s="54" t="s">
        <v>185</v>
      </c>
      <c r="K160" s="180">
        <v>1</v>
      </c>
    </row>
    <row r="161" spans="1:11" ht="21.75" thickBot="1">
      <c r="A161" s="116"/>
      <c r="B161" s="125"/>
      <c r="C161" s="1675" t="s">
        <v>513</v>
      </c>
      <c r="D161" s="1638"/>
      <c r="E161" s="61" t="s">
        <v>187</v>
      </c>
      <c r="F161" s="341" t="s">
        <v>188</v>
      </c>
      <c r="G161" s="203"/>
      <c r="H161" s="203"/>
      <c r="I161" s="203"/>
      <c r="J161" s="65"/>
      <c r="K161" s="180">
        <v>1</v>
      </c>
    </row>
    <row r="162" spans="1:11" ht="45.75" thickBot="1">
      <c r="A162" s="116"/>
      <c r="B162" s="125" t="s">
        <v>1105</v>
      </c>
      <c r="C162" s="1637" t="s">
        <v>548</v>
      </c>
      <c r="D162" s="1636"/>
      <c r="E162" s="63">
        <v>2015</v>
      </c>
      <c r="F162" s="174" t="s">
        <v>528</v>
      </c>
      <c r="G162" s="174" t="s">
        <v>579</v>
      </c>
      <c r="H162" s="174" t="s">
        <v>580</v>
      </c>
      <c r="I162" s="342" t="s">
        <v>1777</v>
      </c>
      <c r="J162" s="343" t="s">
        <v>1778</v>
      </c>
      <c r="K162" s="180">
        <v>1</v>
      </c>
    </row>
    <row r="163" spans="1:11" ht="21.75" thickBot="1">
      <c r="A163" s="116">
        <v>1</v>
      </c>
      <c r="B163" s="152"/>
      <c r="C163" s="1716" t="s">
        <v>514</v>
      </c>
      <c r="D163" s="1671"/>
      <c r="E163" s="16" t="s">
        <v>455</v>
      </c>
      <c r="F163" s="16" t="s">
        <v>456</v>
      </c>
      <c r="G163" s="16" t="s">
        <v>543</v>
      </c>
      <c r="H163" s="210" t="s">
        <v>544</v>
      </c>
      <c r="I163" s="16" t="s">
        <v>515</v>
      </c>
      <c r="J163" s="210" t="s">
        <v>1779</v>
      </c>
      <c r="K163" s="180">
        <v>1</v>
      </c>
    </row>
    <row r="164" spans="1:11" s="69" customFormat="1" ht="18.75" customHeight="1">
      <c r="A164" s="76">
        <v>5</v>
      </c>
      <c r="B164" s="67">
        <v>7000</v>
      </c>
      <c r="C164" s="1688" t="s">
        <v>1008</v>
      </c>
      <c r="D164" s="1661"/>
      <c r="E164" s="190">
        <f>OTCHET!$E449</f>
        <v>0</v>
      </c>
      <c r="F164" s="191">
        <f>OTCHET!$F449</f>
        <v>0</v>
      </c>
      <c r="G164" s="121">
        <f>OTCHET!$G449</f>
        <v>0</v>
      </c>
      <c r="H164" s="121">
        <f>OTCHET!$H449</f>
        <v>0</v>
      </c>
      <c r="I164" s="121">
        <f>OTCHET!$I449</f>
        <v>0</v>
      </c>
      <c r="J164" s="121">
        <f>OTCHET!$J449</f>
        <v>0</v>
      </c>
      <c r="K164" s="177">
        <f aca="true" t="shared" si="4" ref="K164:K184">(IF(E164&lt;&gt;0,$K$2,IF(F164&lt;&gt;0,$K$2,"")))</f>
      </c>
    </row>
    <row r="165" spans="1:11" s="69" customFormat="1" ht="21">
      <c r="A165" s="76">
        <v>30</v>
      </c>
      <c r="B165" s="70">
        <v>7100</v>
      </c>
      <c r="C165" s="1658" t="s">
        <v>1011</v>
      </c>
      <c r="D165" s="1659"/>
      <c r="E165" s="192">
        <f>OTCHET!$E453</f>
        <v>0</v>
      </c>
      <c r="F165" s="193">
        <f>OTCHET!$F453</f>
        <v>0</v>
      </c>
      <c r="G165" s="122">
        <f>OTCHET!$G453</f>
        <v>0</v>
      </c>
      <c r="H165" s="122">
        <f>OTCHET!$H453</f>
        <v>0</v>
      </c>
      <c r="I165" s="122">
        <f>OTCHET!$I453</f>
        <v>0</v>
      </c>
      <c r="J165" s="122">
        <f>OTCHET!$J453</f>
        <v>0</v>
      </c>
      <c r="K165" s="177">
        <f t="shared" si="4"/>
      </c>
    </row>
    <row r="166" spans="1:11" s="69" customFormat="1" ht="21">
      <c r="A166" s="76">
        <v>45</v>
      </c>
      <c r="B166" s="70">
        <v>7200</v>
      </c>
      <c r="C166" s="1658" t="s">
        <v>1014</v>
      </c>
      <c r="D166" s="1659"/>
      <c r="E166" s="192">
        <f>OTCHET!$E456</f>
        <v>0</v>
      </c>
      <c r="F166" s="193">
        <f>OTCHET!$F456</f>
        <v>0</v>
      </c>
      <c r="G166" s="122">
        <f>OTCHET!$G456</f>
        <v>0</v>
      </c>
      <c r="H166" s="122">
        <f>OTCHET!$H456</f>
        <v>0</v>
      </c>
      <c r="I166" s="122">
        <f>OTCHET!$I456</f>
        <v>0</v>
      </c>
      <c r="J166" s="122">
        <f>OTCHET!$J456</f>
        <v>0</v>
      </c>
      <c r="K166" s="177">
        <f t="shared" si="4"/>
      </c>
    </row>
    <row r="167" spans="1:11" s="69" customFormat="1" ht="33" customHeight="1">
      <c r="A167" s="76">
        <v>60</v>
      </c>
      <c r="B167" s="70">
        <v>7300</v>
      </c>
      <c r="C167" s="1651" t="s">
        <v>1017</v>
      </c>
      <c r="D167" s="1652"/>
      <c r="E167" s="192">
        <f>OTCHET!$E459</f>
        <v>0</v>
      </c>
      <c r="F167" s="193">
        <f>OTCHET!$F459</f>
        <v>0</v>
      </c>
      <c r="G167" s="122">
        <f>OTCHET!$G459</f>
        <v>0</v>
      </c>
      <c r="H167" s="122">
        <f>OTCHET!$H459</f>
        <v>0</v>
      </c>
      <c r="I167" s="122">
        <f>OTCHET!$I459</f>
        <v>0</v>
      </c>
      <c r="J167" s="122">
        <f>OTCHET!$J459</f>
        <v>0</v>
      </c>
      <c r="K167" s="177">
        <f t="shared" si="4"/>
      </c>
    </row>
    <row r="168" spans="1:65" s="129" customFormat="1" ht="33.75" customHeight="1">
      <c r="A168" s="77">
        <v>110</v>
      </c>
      <c r="B168" s="70">
        <v>7900</v>
      </c>
      <c r="C168" s="1695" t="s">
        <v>1024</v>
      </c>
      <c r="D168" s="1696"/>
      <c r="E168" s="198">
        <f>OTCHET!$E466</f>
        <v>0</v>
      </c>
      <c r="F168" s="199">
        <f>OTCHET!$F466</f>
        <v>0</v>
      </c>
      <c r="G168" s="153">
        <f>OTCHET!$G466</f>
        <v>0</v>
      </c>
      <c r="H168" s="153">
        <f>OTCHET!$H466</f>
        <v>0</v>
      </c>
      <c r="I168" s="153">
        <f>OTCHET!$I466</f>
        <v>0</v>
      </c>
      <c r="J168" s="153">
        <f>OTCHET!$J466</f>
        <v>0</v>
      </c>
      <c r="K168" s="177">
        <f t="shared" si="4"/>
      </c>
      <c r="L168" s="79"/>
      <c r="M168" s="154"/>
      <c r="N168" s="154"/>
      <c r="O168" s="155"/>
      <c r="P168" s="154"/>
      <c r="Q168" s="154"/>
      <c r="R168" s="79"/>
      <c r="S168" s="154"/>
      <c r="T168" s="154"/>
      <c r="U168" s="155"/>
      <c r="V168" s="154"/>
      <c r="W168" s="154"/>
      <c r="X168" s="155"/>
      <c r="Y168" s="154"/>
      <c r="Z168" s="154"/>
      <c r="AA168" s="155"/>
      <c r="AB168" s="154"/>
      <c r="AC168" s="154"/>
      <c r="AD168" s="155"/>
      <c r="AE168" s="154"/>
      <c r="AF168" s="154"/>
      <c r="AG168" s="79"/>
      <c r="AH168" s="154"/>
      <c r="AI168" s="154"/>
      <c r="AJ168" s="155"/>
      <c r="AK168" s="154"/>
      <c r="AL168" s="154"/>
      <c r="AM168" s="155"/>
      <c r="AN168" s="156"/>
      <c r="AO168" s="156"/>
      <c r="AP168" s="157"/>
      <c r="AQ168" s="156"/>
      <c r="AR168" s="156"/>
      <c r="AS168" s="157"/>
      <c r="AT168" s="156"/>
      <c r="AU168" s="156"/>
      <c r="AV168" s="158"/>
      <c r="AW168" s="156"/>
      <c r="AX168" s="156"/>
      <c r="AY168" s="157"/>
      <c r="AZ168" s="156"/>
      <c r="BA168" s="156"/>
      <c r="BB168" s="157"/>
      <c r="BC168" s="156"/>
      <c r="BD168" s="157"/>
      <c r="BE168" s="158"/>
      <c r="BF168" s="157"/>
      <c r="BG168" s="157"/>
      <c r="BH168" s="156"/>
      <c r="BI168" s="156"/>
      <c r="BJ168" s="157"/>
      <c r="BK168" s="156"/>
      <c r="BM168" s="156"/>
    </row>
    <row r="169" spans="1:11" s="69" customFormat="1" ht="21">
      <c r="A169" s="76">
        <v>125</v>
      </c>
      <c r="B169" s="70">
        <v>8000</v>
      </c>
      <c r="C169" s="1639" t="s">
        <v>552</v>
      </c>
      <c r="D169" s="1640"/>
      <c r="E169" s="192">
        <f>OTCHET!$E469</f>
        <v>0</v>
      </c>
      <c r="F169" s="193">
        <f>OTCHET!$F469</f>
        <v>0</v>
      </c>
      <c r="G169" s="122">
        <f>OTCHET!$G469</f>
        <v>0</v>
      </c>
      <c r="H169" s="122">
        <f>OTCHET!$H469</f>
        <v>0</v>
      </c>
      <c r="I169" s="122">
        <f>OTCHET!$I469</f>
        <v>0</v>
      </c>
      <c r="J169" s="122">
        <f>OTCHET!$J469</f>
        <v>0</v>
      </c>
      <c r="K169" s="177">
        <f t="shared" si="4"/>
      </c>
    </row>
    <row r="170" spans="1:11" s="69" customFormat="1" ht="33" customHeight="1">
      <c r="A170" s="76">
        <v>220</v>
      </c>
      <c r="B170" s="70">
        <v>8100</v>
      </c>
      <c r="C170" s="1633" t="s">
        <v>553</v>
      </c>
      <c r="D170" s="1662"/>
      <c r="E170" s="192">
        <f>OTCHET!$E485</f>
        <v>0</v>
      </c>
      <c r="F170" s="193">
        <f>OTCHET!$F485</f>
        <v>0</v>
      </c>
      <c r="G170" s="122">
        <f>OTCHET!$G485</f>
        <v>0</v>
      </c>
      <c r="H170" s="122">
        <f>OTCHET!$H485</f>
        <v>0</v>
      </c>
      <c r="I170" s="122">
        <f>OTCHET!$I485</f>
        <v>0</v>
      </c>
      <c r="J170" s="122">
        <f>OTCHET!$J485</f>
        <v>0</v>
      </c>
      <c r="K170" s="177">
        <f t="shared" si="4"/>
      </c>
    </row>
    <row r="171" spans="1:11" s="69" customFormat="1" ht="23.25" customHeight="1">
      <c r="A171" s="76">
        <v>245</v>
      </c>
      <c r="B171" s="70">
        <v>8200</v>
      </c>
      <c r="C171" s="1633" t="s">
        <v>222</v>
      </c>
      <c r="D171" s="1662"/>
      <c r="E171" s="198">
        <f>OTCHET!$E490</f>
        <v>0</v>
      </c>
      <c r="F171" s="198">
        <f>OTCHET!$F490</f>
        <v>0</v>
      </c>
      <c r="G171" s="132">
        <f>OTCHET!$G490</f>
        <v>0</v>
      </c>
      <c r="H171" s="132">
        <f>OTCHET!$H490</f>
        <v>0</v>
      </c>
      <c r="I171" s="132">
        <f>OTCHET!$I490</f>
        <v>0</v>
      </c>
      <c r="J171" s="132">
        <f>OTCHET!$J490</f>
        <v>0</v>
      </c>
      <c r="K171" s="177">
        <f t="shared" si="4"/>
      </c>
    </row>
    <row r="172" spans="1:11" s="69" customFormat="1" ht="21">
      <c r="A172" s="76">
        <v>255</v>
      </c>
      <c r="B172" s="70">
        <v>8300</v>
      </c>
      <c r="C172" s="1625" t="s">
        <v>554</v>
      </c>
      <c r="D172" s="1626"/>
      <c r="E172" s="192">
        <f>OTCHET!$E491</f>
        <v>0</v>
      </c>
      <c r="F172" s="193">
        <f>OTCHET!$F491</f>
        <v>0</v>
      </c>
      <c r="G172" s="122">
        <f>OTCHET!$G491</f>
        <v>0</v>
      </c>
      <c r="H172" s="122">
        <f>OTCHET!$H491</f>
        <v>0</v>
      </c>
      <c r="I172" s="122">
        <f>OTCHET!$I491</f>
        <v>0</v>
      </c>
      <c r="J172" s="122">
        <f>OTCHET!$J491</f>
        <v>0</v>
      </c>
      <c r="K172" s="177">
        <f t="shared" si="4"/>
      </c>
    </row>
    <row r="173" spans="1:11" s="69" customFormat="1" ht="21">
      <c r="A173" s="76">
        <v>295</v>
      </c>
      <c r="B173" s="70">
        <v>8500</v>
      </c>
      <c r="C173" s="1639" t="s">
        <v>231</v>
      </c>
      <c r="D173" s="1640"/>
      <c r="E173" s="192">
        <f>OTCHET!$E500</f>
        <v>0</v>
      </c>
      <c r="F173" s="193">
        <f>OTCHET!$F500</f>
        <v>0</v>
      </c>
      <c r="G173" s="122">
        <f>OTCHET!$G500</f>
        <v>0</v>
      </c>
      <c r="H173" s="122">
        <f>OTCHET!$H500</f>
        <v>0</v>
      </c>
      <c r="I173" s="122">
        <f>OTCHET!$I500</f>
        <v>0</v>
      </c>
      <c r="J173" s="122">
        <f>OTCHET!$J500</f>
        <v>0</v>
      </c>
      <c r="K173" s="177">
        <f t="shared" si="4"/>
      </c>
    </row>
    <row r="174" spans="1:11" s="69" customFormat="1" ht="21">
      <c r="A174" s="76">
        <v>315</v>
      </c>
      <c r="B174" s="70">
        <v>8600</v>
      </c>
      <c r="C174" s="1639" t="s">
        <v>235</v>
      </c>
      <c r="D174" s="1640"/>
      <c r="E174" s="192">
        <f>OTCHET!$E504</f>
        <v>0</v>
      </c>
      <c r="F174" s="193">
        <f>OTCHET!$F504</f>
        <v>0</v>
      </c>
      <c r="G174" s="122">
        <f>OTCHET!$G504</f>
        <v>0</v>
      </c>
      <c r="H174" s="122">
        <f>OTCHET!$H504</f>
        <v>0</v>
      </c>
      <c r="I174" s="122">
        <f>OTCHET!$I504</f>
        <v>0</v>
      </c>
      <c r="J174" s="122">
        <f>OTCHET!$J504</f>
        <v>0</v>
      </c>
      <c r="K174" s="177">
        <f t="shared" si="4"/>
      </c>
    </row>
    <row r="175" spans="1:11" s="69" customFormat="1" ht="30" customHeight="1">
      <c r="A175" s="76">
        <v>355</v>
      </c>
      <c r="B175" s="70">
        <v>8700</v>
      </c>
      <c r="C175" s="1633" t="s">
        <v>461</v>
      </c>
      <c r="D175" s="1662"/>
      <c r="E175" s="192">
        <f>OTCHET!$E509</f>
        <v>0</v>
      </c>
      <c r="F175" s="193">
        <f>OTCHET!$F509</f>
        <v>0</v>
      </c>
      <c r="G175" s="122">
        <f>OTCHET!$G509</f>
        <v>0</v>
      </c>
      <c r="H175" s="122">
        <f>OTCHET!$H509</f>
        <v>0</v>
      </c>
      <c r="I175" s="122">
        <f>OTCHET!$I509</f>
        <v>0</v>
      </c>
      <c r="J175" s="122">
        <f>OTCHET!$J509</f>
        <v>0</v>
      </c>
      <c r="K175" s="177">
        <f t="shared" si="4"/>
      </c>
    </row>
    <row r="176" spans="1:11" s="69" customFormat="1" ht="30" customHeight="1">
      <c r="A176" s="76">
        <v>355</v>
      </c>
      <c r="B176" s="70">
        <v>8800</v>
      </c>
      <c r="C176" s="1633" t="s">
        <v>1758</v>
      </c>
      <c r="D176" s="1662"/>
      <c r="E176" s="192">
        <f>OTCHET!$E512</f>
        <v>0</v>
      </c>
      <c r="F176" s="193">
        <f>OTCHET!$F512</f>
        <v>1002610</v>
      </c>
      <c r="G176" s="122">
        <f>OTCHET!$G512</f>
        <v>1002610</v>
      </c>
      <c r="H176" s="122">
        <f>OTCHET!$H512</f>
        <v>0</v>
      </c>
      <c r="I176" s="122">
        <f>OTCHET!$I512</f>
        <v>0</v>
      </c>
      <c r="J176" s="122">
        <f>OTCHET!$J512</f>
        <v>0</v>
      </c>
      <c r="K176" s="177">
        <f t="shared" si="4"/>
        <v>1</v>
      </c>
    </row>
    <row r="177" spans="1:11" s="69" customFormat="1" ht="33.75" customHeight="1">
      <c r="A177" s="76">
        <v>375</v>
      </c>
      <c r="B177" s="70">
        <v>8900</v>
      </c>
      <c r="C177" s="1685" t="s">
        <v>1498</v>
      </c>
      <c r="D177" s="1652"/>
      <c r="E177" s="192">
        <f>OTCHET!$E519</f>
        <v>0</v>
      </c>
      <c r="F177" s="193">
        <f>OTCHET!$F519</f>
        <v>-189858</v>
      </c>
      <c r="G177" s="122">
        <f>OTCHET!$G519</f>
        <v>2850678</v>
      </c>
      <c r="H177" s="122">
        <f>OTCHET!$H519</f>
        <v>0</v>
      </c>
      <c r="I177" s="122">
        <f>OTCHET!$I519</f>
        <v>0</v>
      </c>
      <c r="J177" s="122">
        <f>OTCHET!$J519</f>
        <v>-3040536</v>
      </c>
      <c r="K177" s="177">
        <f t="shared" si="4"/>
        <v>1</v>
      </c>
    </row>
    <row r="178" spans="1:11" s="69" customFormat="1" ht="21">
      <c r="A178" s="76">
        <v>395</v>
      </c>
      <c r="B178" s="70">
        <v>9000</v>
      </c>
      <c r="C178" s="1639" t="s">
        <v>243</v>
      </c>
      <c r="D178" s="1640"/>
      <c r="E178" s="198">
        <f>OTCHET!$E523</f>
        <v>0</v>
      </c>
      <c r="F178" s="198">
        <f>OTCHET!$F523</f>
        <v>0</v>
      </c>
      <c r="G178" s="132">
        <f>OTCHET!$G523</f>
        <v>0</v>
      </c>
      <c r="H178" s="132">
        <f>OTCHET!$H523</f>
        <v>0</v>
      </c>
      <c r="I178" s="132">
        <f>OTCHET!$I523</f>
        <v>0</v>
      </c>
      <c r="J178" s="132">
        <f>OTCHET!$J523</f>
        <v>0</v>
      </c>
      <c r="K178" s="177">
        <f t="shared" si="4"/>
      </c>
    </row>
    <row r="179" spans="1:11" s="69" customFormat="1" ht="33" customHeight="1">
      <c r="A179" s="76">
        <v>405</v>
      </c>
      <c r="B179" s="70">
        <v>9100</v>
      </c>
      <c r="C179" s="1685" t="s">
        <v>1759</v>
      </c>
      <c r="D179" s="1689"/>
      <c r="E179" s="192">
        <f>OTCHET!$E524</f>
        <v>-36535900</v>
      </c>
      <c r="F179" s="193">
        <f>OTCHET!$F524</f>
        <v>-12899838</v>
      </c>
      <c r="G179" s="122">
        <f>OTCHET!$G524</f>
        <v>-12899838</v>
      </c>
      <c r="H179" s="122">
        <f>OTCHET!$H524</f>
        <v>0</v>
      </c>
      <c r="I179" s="122">
        <f>OTCHET!$I524</f>
        <v>0</v>
      </c>
      <c r="J179" s="122">
        <f>OTCHET!$J524</f>
        <v>0</v>
      </c>
      <c r="K179" s="177">
        <f t="shared" si="4"/>
        <v>1</v>
      </c>
    </row>
    <row r="180" spans="1:11" s="69" customFormat="1" ht="31.5" customHeight="1">
      <c r="A180" s="76">
        <v>430</v>
      </c>
      <c r="B180" s="70">
        <v>9200</v>
      </c>
      <c r="C180" s="1701" t="s">
        <v>555</v>
      </c>
      <c r="D180" s="1662"/>
      <c r="E180" s="192">
        <f>OTCHET!$E529</f>
        <v>0</v>
      </c>
      <c r="F180" s="193">
        <f>OTCHET!$F529</f>
        <v>0</v>
      </c>
      <c r="G180" s="122">
        <f>OTCHET!$G529</f>
        <v>0</v>
      </c>
      <c r="H180" s="122">
        <f>OTCHET!$H529</f>
        <v>0</v>
      </c>
      <c r="I180" s="122">
        <f>OTCHET!$I529</f>
        <v>0</v>
      </c>
      <c r="J180" s="122">
        <f>OTCHET!$J529</f>
        <v>0</v>
      </c>
      <c r="K180" s="177">
        <f t="shared" si="4"/>
      </c>
    </row>
    <row r="181" spans="1:11" s="69" customFormat="1" ht="21">
      <c r="A181" s="106">
        <v>445</v>
      </c>
      <c r="B181" s="70">
        <v>9300</v>
      </c>
      <c r="C181" s="1639" t="s">
        <v>556</v>
      </c>
      <c r="D181" s="1640"/>
      <c r="E181" s="192">
        <f>OTCHET!$E532</f>
        <v>0</v>
      </c>
      <c r="F181" s="193">
        <f>OTCHET!$F532</f>
        <v>0</v>
      </c>
      <c r="G181" s="122">
        <f>OTCHET!$G532</f>
        <v>0</v>
      </c>
      <c r="H181" s="122">
        <f>OTCHET!$H532</f>
        <v>0</v>
      </c>
      <c r="I181" s="122">
        <f>OTCHET!$I532</f>
        <v>0</v>
      </c>
      <c r="J181" s="122">
        <f>OTCHET!$J532</f>
        <v>0</v>
      </c>
      <c r="K181" s="177">
        <f t="shared" si="4"/>
      </c>
    </row>
    <row r="182" spans="1:11" s="69" customFormat="1" ht="31.5" customHeight="1">
      <c r="A182" s="106">
        <v>470</v>
      </c>
      <c r="B182" s="70">
        <v>9500</v>
      </c>
      <c r="C182" s="1701" t="s">
        <v>557</v>
      </c>
      <c r="D182" s="1702"/>
      <c r="E182" s="192">
        <f>OTCHET!$E554</f>
        <v>0</v>
      </c>
      <c r="F182" s="193">
        <f>OTCHET!$F554</f>
        <v>0</v>
      </c>
      <c r="G182" s="122">
        <f>OTCHET!$G554</f>
        <v>0</v>
      </c>
      <c r="H182" s="122">
        <f>OTCHET!$H554</f>
        <v>0</v>
      </c>
      <c r="I182" s="122">
        <f>OTCHET!$I554</f>
        <v>0</v>
      </c>
      <c r="J182" s="122">
        <f>OTCHET!$J554</f>
        <v>0</v>
      </c>
      <c r="K182" s="177">
        <f t="shared" si="4"/>
      </c>
    </row>
    <row r="183" spans="1:11" s="69" customFormat="1" ht="35.25" customHeight="1">
      <c r="A183" s="106">
        <v>565</v>
      </c>
      <c r="B183" s="70">
        <v>9600</v>
      </c>
      <c r="C183" s="1701" t="s">
        <v>558</v>
      </c>
      <c r="D183" s="1662"/>
      <c r="E183" s="192">
        <f>OTCHET!$E574</f>
        <v>6127400</v>
      </c>
      <c r="F183" s="193">
        <f>OTCHET!$F574</f>
        <v>-1562779</v>
      </c>
      <c r="G183" s="122">
        <f>OTCHET!$G574</f>
        <v>-1562779</v>
      </c>
      <c r="H183" s="122">
        <f>OTCHET!$H574</f>
        <v>0</v>
      </c>
      <c r="I183" s="122">
        <f>OTCHET!$I574</f>
        <v>0</v>
      </c>
      <c r="J183" s="122">
        <f>OTCHET!$J574</f>
        <v>0</v>
      </c>
      <c r="K183" s="177">
        <f t="shared" si="4"/>
        <v>1</v>
      </c>
    </row>
    <row r="184" spans="1:11" s="69" customFormat="1" ht="35.25" customHeight="1" thickBot="1">
      <c r="A184" s="106">
        <v>575</v>
      </c>
      <c r="B184" s="70">
        <v>9800</v>
      </c>
      <c r="C184" s="1717" t="s">
        <v>1046</v>
      </c>
      <c r="D184" s="1680"/>
      <c r="E184" s="194">
        <f>OTCHET!$E579</f>
        <v>0</v>
      </c>
      <c r="F184" s="195">
        <f>OTCHET!$F579</f>
        <v>0</v>
      </c>
      <c r="G184" s="124">
        <f>OTCHET!$G579</f>
        <v>0</v>
      </c>
      <c r="H184" s="124">
        <f>OTCHET!$H579</f>
        <v>0</v>
      </c>
      <c r="I184" s="124">
        <f>OTCHET!$I579</f>
        <v>0</v>
      </c>
      <c r="J184" s="124">
        <f>OTCHET!$J579</f>
        <v>0</v>
      </c>
      <c r="K184" s="177">
        <f t="shared" si="4"/>
      </c>
    </row>
    <row r="185" spans="1:11" ht="21.75" thickBot="1">
      <c r="A185" s="116">
        <v>610</v>
      </c>
      <c r="B185" s="159"/>
      <c r="C185" s="1637" t="s">
        <v>1784</v>
      </c>
      <c r="D185" s="1636"/>
      <c r="E185" s="86">
        <f>OTCHET!$E585</f>
        <v>-30408500</v>
      </c>
      <c r="F185" s="86">
        <f>OTCHET!$F585</f>
        <v>-13649865</v>
      </c>
      <c r="G185" s="86">
        <f>OTCHET!$G585</f>
        <v>-10609329</v>
      </c>
      <c r="H185" s="86">
        <f>OTCHET!$H585</f>
        <v>0</v>
      </c>
      <c r="I185" s="86">
        <f>OTCHET!$I585</f>
        <v>0</v>
      </c>
      <c r="J185" s="86">
        <f>OTCHET!$J585</f>
        <v>-3040536</v>
      </c>
      <c r="K185" s="180">
        <v>1</v>
      </c>
    </row>
    <row r="186" spans="1:11" ht="21">
      <c r="A186" s="116"/>
      <c r="B186" s="135"/>
      <c r="C186" s="135"/>
      <c r="D186" s="94"/>
      <c r="E186" s="135"/>
      <c r="F186" s="135"/>
      <c r="K186" s="180">
        <v>1</v>
      </c>
    </row>
    <row r="187" spans="1:11" ht="21">
      <c r="A187" s="116"/>
      <c r="B187" s="135"/>
      <c r="C187" s="135"/>
      <c r="D187" s="94"/>
      <c r="E187" s="135"/>
      <c r="F187" s="135"/>
      <c r="K187" s="180">
        <v>1</v>
      </c>
    </row>
    <row r="188" spans="2:11" ht="21">
      <c r="B188" s="160"/>
      <c r="C188" s="160"/>
      <c r="D188" s="161"/>
      <c r="E188" s="160"/>
      <c r="F188" s="160"/>
      <c r="G188" s="69"/>
      <c r="K188" s="179">
        <v>1</v>
      </c>
    </row>
    <row r="189" spans="2:11" ht="42" customHeight="1">
      <c r="B189" s="1643" t="str">
        <f>$B$7</f>
        <v>ОТЧЕТНИ ДАННИ ПО ЕБК ЗА ИЗПЪЛНЕНИЕТО НА БЮДЖЕТА</v>
      </c>
      <c r="C189" s="1644"/>
      <c r="D189" s="1644"/>
      <c r="E189" s="92"/>
      <c r="F189" s="92"/>
      <c r="G189" s="69"/>
      <c r="K189" s="179">
        <v>1</v>
      </c>
    </row>
    <row r="190" spans="3:11" ht="21">
      <c r="C190" s="49"/>
      <c r="D190" s="50"/>
      <c r="E190" s="93" t="s">
        <v>182</v>
      </c>
      <c r="F190" s="93" t="s">
        <v>1051</v>
      </c>
      <c r="G190" s="69"/>
      <c r="K190" s="179">
        <v>1</v>
      </c>
    </row>
    <row r="191" spans="2:11" ht="21.75" thickBot="1">
      <c r="B191" s="1645" t="str">
        <f>$B$9</f>
        <v>НАЦИОНАЛЕН ОСИГУРИТЕЛЕН ИНСТИТУТ</v>
      </c>
      <c r="C191" s="1646"/>
      <c r="D191" s="1646"/>
      <c r="E191" s="95">
        <f>$E$9</f>
        <v>42005</v>
      </c>
      <c r="F191" s="96">
        <f>$F$9</f>
        <v>42185</v>
      </c>
      <c r="G191" s="69"/>
      <c r="K191" s="179">
        <v>1</v>
      </c>
    </row>
    <row r="192" spans="2:11" ht="21.75" thickBot="1">
      <c r="B192" s="54" t="str">
        <f>$B$10</f>
        <v>                                                            (наименование на разпоредителя с бюджет)</v>
      </c>
      <c r="E192" s="92"/>
      <c r="F192" s="97">
        <f>$F$10</f>
        <v>0</v>
      </c>
      <c r="G192" s="69"/>
      <c r="K192" s="179">
        <v>1</v>
      </c>
    </row>
    <row r="193" spans="2:11" ht="21.75" thickBot="1">
      <c r="B193" s="54"/>
      <c r="E193" s="98"/>
      <c r="F193" s="92"/>
      <c r="G193" s="69"/>
      <c r="K193" s="179">
        <v>1</v>
      </c>
    </row>
    <row r="194" spans="2:11" ht="22.5" thickBot="1" thickTop="1">
      <c r="B194" s="1645" t="str">
        <f>$B$12</f>
        <v>Национален осигурителен институт - Учителски пенсионен фонд</v>
      </c>
      <c r="C194" s="1646"/>
      <c r="D194" s="1646"/>
      <c r="E194" s="92" t="s">
        <v>183</v>
      </c>
      <c r="F194" s="99" t="str">
        <f>$F$12</f>
        <v>5591</v>
      </c>
      <c r="G194" s="69"/>
      <c r="K194" s="179">
        <v>1</v>
      </c>
    </row>
    <row r="195" spans="2:11" ht="21.75" thickTop="1">
      <c r="B195" s="54" t="str">
        <f>$B$13</f>
        <v>                                             (наименование на първостепенния разпоредител с бюджет)</v>
      </c>
      <c r="E195" s="98" t="s">
        <v>184</v>
      </c>
      <c r="F195" s="92"/>
      <c r="G195" s="69"/>
      <c r="K195" s="179">
        <v>1</v>
      </c>
    </row>
    <row r="196" spans="2:11" ht="21">
      <c r="B196" s="162"/>
      <c r="C196" s="160"/>
      <c r="D196" s="161"/>
      <c r="E196" s="163"/>
      <c r="F196" s="163"/>
      <c r="G196" s="69"/>
      <c r="K196" s="179">
        <v>1</v>
      </c>
    </row>
    <row r="197" spans="2:11" ht="21.75" thickBot="1">
      <c r="B197" s="160"/>
      <c r="C197" s="164"/>
      <c r="D197" s="165"/>
      <c r="F197" s="54"/>
      <c r="J197" s="54" t="s">
        <v>185</v>
      </c>
      <c r="K197" s="179">
        <v>1</v>
      </c>
    </row>
    <row r="198" spans="2:11" ht="21.75" thickBot="1">
      <c r="B198" s="166" t="s">
        <v>1105</v>
      </c>
      <c r="C198" s="1707" t="s">
        <v>559</v>
      </c>
      <c r="D198" s="1636"/>
      <c r="E198" s="61" t="s">
        <v>187</v>
      </c>
      <c r="F198" s="341" t="s">
        <v>188</v>
      </c>
      <c r="G198" s="203"/>
      <c r="H198" s="203"/>
      <c r="I198" s="203"/>
      <c r="J198" s="65"/>
      <c r="K198" s="179">
        <v>1</v>
      </c>
    </row>
    <row r="199" spans="2:11" ht="45.75" thickBot="1">
      <c r="B199" s="167"/>
      <c r="C199" s="1708"/>
      <c r="D199" s="1638"/>
      <c r="E199" s="63">
        <v>2015</v>
      </c>
      <c r="F199" s="174" t="s">
        <v>528</v>
      </c>
      <c r="G199" s="174" t="s">
        <v>579</v>
      </c>
      <c r="H199" s="174" t="s">
        <v>580</v>
      </c>
      <c r="I199" s="342" t="s">
        <v>1777</v>
      </c>
      <c r="J199" s="343" t="s">
        <v>1778</v>
      </c>
      <c r="K199" s="179">
        <v>1</v>
      </c>
    </row>
    <row r="200" spans="2:11" ht="21">
      <c r="B200" s="168" t="s">
        <v>560</v>
      </c>
      <c r="C200" s="1703" t="s">
        <v>561</v>
      </c>
      <c r="D200" s="1704"/>
      <c r="E200" s="200">
        <f>SUMIF(OTCHET!L:L,1,OTCHET!E:E)</f>
        <v>0</v>
      </c>
      <c r="F200" s="200">
        <f>SUMIF(OTCHET!L:L,1,OTCHET!F:F)</f>
        <v>0</v>
      </c>
      <c r="G200" s="200">
        <f>SUMIF(OTCHET!L:L,1,OTCHET!G:G)</f>
        <v>0</v>
      </c>
      <c r="H200" s="200">
        <f>SUMIF(OTCHET!L:L,1,OTCHET!H:H)</f>
        <v>0</v>
      </c>
      <c r="I200" s="200">
        <f>SUMIF(OTCHET!L:L,1,OTCHET!I:I)</f>
        <v>0</v>
      </c>
      <c r="J200" s="200">
        <f>SUMIF(OTCHET!L:L,1,OTCHET!J:J)</f>
        <v>0</v>
      </c>
      <c r="K200" s="179">
        <v>1</v>
      </c>
    </row>
    <row r="201" spans="2:11" ht="21">
      <c r="B201" s="169" t="s">
        <v>562</v>
      </c>
      <c r="C201" s="1713" t="s">
        <v>563</v>
      </c>
      <c r="D201" s="1714"/>
      <c r="E201" s="201">
        <f>SUMIF(OTCHET!L:L,2,OTCHET!E:E)</f>
        <v>0</v>
      </c>
      <c r="F201" s="201">
        <f>SUMIF(OTCHET!L:L,2,OTCHET!F:F)</f>
        <v>0</v>
      </c>
      <c r="G201" s="201">
        <f>SUMIF(OTCHET!L:L,2,OTCHET!G:G)</f>
        <v>0</v>
      </c>
      <c r="H201" s="201">
        <f>SUMIF(OTCHET!L:L,2,OTCHET!H:H)</f>
        <v>0</v>
      </c>
      <c r="I201" s="201">
        <f>SUMIF(OTCHET!L:L,2,OTCHET!I:I)</f>
        <v>0</v>
      </c>
      <c r="J201" s="201">
        <f>SUMIF(OTCHET!L:L,2,OTCHET!J:J)</f>
        <v>0</v>
      </c>
      <c r="K201" s="179">
        <v>1</v>
      </c>
    </row>
    <row r="202" spans="2:11" ht="21">
      <c r="B202" s="169" t="s">
        <v>564</v>
      </c>
      <c r="C202" s="1713" t="s">
        <v>565</v>
      </c>
      <c r="D202" s="1714"/>
      <c r="E202" s="201">
        <f>SUMIF(OTCHET!L:L,3,OTCHET!E:E)</f>
        <v>0</v>
      </c>
      <c r="F202" s="201">
        <f>SUMIF(OTCHET!L:L,3,OTCHET!F:F)</f>
        <v>0</v>
      </c>
      <c r="G202" s="201">
        <f>SUMIF(OTCHET!L:L,3,OTCHET!G:G)</f>
        <v>0</v>
      </c>
      <c r="H202" s="201">
        <f>SUMIF(OTCHET!L:L,3,OTCHET!H:H)</f>
        <v>0</v>
      </c>
      <c r="I202" s="201">
        <f>SUMIF(OTCHET!L:L,3,OTCHET!I:I)</f>
        <v>0</v>
      </c>
      <c r="J202" s="201">
        <f>SUMIF(OTCHET!L:L,3,OTCHET!J:J)</f>
        <v>0</v>
      </c>
      <c r="K202" s="179">
        <v>1</v>
      </c>
    </row>
    <row r="203" spans="2:11" ht="21">
      <c r="B203" s="169" t="s">
        <v>566</v>
      </c>
      <c r="C203" s="1697" t="s">
        <v>567</v>
      </c>
      <c r="D203" s="1698"/>
      <c r="E203" s="201">
        <f>SUMIF(OTCHET!L:L,4,OTCHET!E:E)</f>
        <v>0</v>
      </c>
      <c r="F203" s="201">
        <f>SUMIF(OTCHET!L:L,4,OTCHET!F:F)</f>
        <v>0</v>
      </c>
      <c r="G203" s="201">
        <f>SUMIF(OTCHET!L:L,4,OTCHET!G:G)</f>
        <v>0</v>
      </c>
      <c r="H203" s="201">
        <f>SUMIF(OTCHET!L:L,4,OTCHET!H:H)</f>
        <v>0</v>
      </c>
      <c r="I203" s="201">
        <f>SUMIF(OTCHET!L:L,4,OTCHET!I:I)</f>
        <v>0</v>
      </c>
      <c r="J203" s="201">
        <f>SUMIF(OTCHET!L:L,4,OTCHET!J:J)</f>
        <v>0</v>
      </c>
      <c r="K203" s="179">
        <v>1</v>
      </c>
    </row>
    <row r="204" spans="2:11" ht="21">
      <c r="B204" s="169" t="s">
        <v>568</v>
      </c>
      <c r="C204" s="1699" t="s">
        <v>569</v>
      </c>
      <c r="D204" s="1700"/>
      <c r="E204" s="201">
        <f>SUMIF(OTCHET!L:L,5,OTCHET!E:E)</f>
        <v>22129600</v>
      </c>
      <c r="F204" s="201">
        <f>SUMIF(OTCHET!L:L,5,OTCHET!F:F)</f>
        <v>11527029</v>
      </c>
      <c r="G204" s="201">
        <f>SUMIF(OTCHET!L:L,5,OTCHET!G:G)</f>
        <v>11527029</v>
      </c>
      <c r="H204" s="201">
        <f>SUMIF(OTCHET!L:L,5,OTCHET!H:H)</f>
        <v>0</v>
      </c>
      <c r="I204" s="201">
        <f>SUMIF(OTCHET!L:L,5,OTCHET!I:I)</f>
        <v>0</v>
      </c>
      <c r="J204" s="201">
        <f>SUMIF(OTCHET!L:L,5,OTCHET!J:J)</f>
        <v>0</v>
      </c>
      <c r="K204" s="179">
        <v>1</v>
      </c>
    </row>
    <row r="205" spans="2:11" ht="42" customHeight="1">
      <c r="B205" s="169" t="s">
        <v>570</v>
      </c>
      <c r="C205" s="1715" t="s">
        <v>571</v>
      </c>
      <c r="D205" s="1715"/>
      <c r="E205" s="201">
        <f>SUMIF(OTCHET!L:L,6,OTCHET!E:E)</f>
        <v>0</v>
      </c>
      <c r="F205" s="201">
        <f>SUMIF(OTCHET!L:L,6,OTCHET!F:F)</f>
        <v>0</v>
      </c>
      <c r="G205" s="201">
        <f>SUMIF(OTCHET!L:L,6,OTCHET!G:G)</f>
        <v>0</v>
      </c>
      <c r="H205" s="201">
        <f>SUMIF(OTCHET!L:L,6,OTCHET!H:H)</f>
        <v>0</v>
      </c>
      <c r="I205" s="201">
        <f>SUMIF(OTCHET!L:L,6,OTCHET!I:I)</f>
        <v>0</v>
      </c>
      <c r="J205" s="201">
        <f>SUMIF(OTCHET!L:L,6,OTCHET!J:J)</f>
        <v>0</v>
      </c>
      <c r="K205" s="179">
        <v>1</v>
      </c>
    </row>
    <row r="206" spans="2:11" ht="21">
      <c r="B206" s="169" t="s">
        <v>572</v>
      </c>
      <c r="C206" s="1709" t="s">
        <v>573</v>
      </c>
      <c r="D206" s="1710"/>
      <c r="E206" s="201">
        <f>SUMIF(OTCHET!L:L,7,OTCHET!E:E)</f>
        <v>0</v>
      </c>
      <c r="F206" s="201">
        <f>SUMIF(OTCHET!L:L,7,OTCHET!F:F)</f>
        <v>0</v>
      </c>
      <c r="G206" s="201">
        <f>SUMIF(OTCHET!L:L,7,OTCHET!G:G)</f>
        <v>0</v>
      </c>
      <c r="H206" s="201">
        <f>SUMIF(OTCHET!L:L,7,OTCHET!H:H)</f>
        <v>0</v>
      </c>
      <c r="I206" s="201">
        <f>SUMIF(OTCHET!L:L,7,OTCHET!I:I)</f>
        <v>0</v>
      </c>
      <c r="J206" s="201">
        <f>SUMIF(OTCHET!L:L,7,OTCHET!J:J)</f>
        <v>0</v>
      </c>
      <c r="K206" s="179">
        <v>1</v>
      </c>
    </row>
    <row r="207" spans="2:11" ht="21">
      <c r="B207" s="169" t="s">
        <v>574</v>
      </c>
      <c r="C207" s="1709" t="s">
        <v>575</v>
      </c>
      <c r="D207" s="1710"/>
      <c r="E207" s="201">
        <f>SUMIF(OTCHET!L:L,8,OTCHET!E:E)</f>
        <v>0</v>
      </c>
      <c r="F207" s="201">
        <f>SUMIF(OTCHET!L:L,8,OTCHET!F:F)</f>
        <v>0</v>
      </c>
      <c r="G207" s="201">
        <f>SUMIF(OTCHET!L:L,8,OTCHET!G:G)</f>
        <v>0</v>
      </c>
      <c r="H207" s="201">
        <f>SUMIF(OTCHET!L:L,8,OTCHET!H:H)</f>
        <v>0</v>
      </c>
      <c r="I207" s="201">
        <f>SUMIF(OTCHET!L:L,8,OTCHET!I:I)</f>
        <v>0</v>
      </c>
      <c r="J207" s="201">
        <f>SUMIF(OTCHET!L:L,8,OTCHET!J:J)</f>
        <v>0</v>
      </c>
      <c r="K207" s="179">
        <v>1</v>
      </c>
    </row>
    <row r="208" spans="2:11" ht="21.75" thickBot="1">
      <c r="B208" s="169" t="s">
        <v>576</v>
      </c>
      <c r="C208" s="1711" t="s">
        <v>577</v>
      </c>
      <c r="D208" s="1712"/>
      <c r="E208" s="202">
        <f>SUMIF(OTCHET!L:L,9,OTCHET!E:E)</f>
        <v>0</v>
      </c>
      <c r="F208" s="202">
        <f>SUMIF(OTCHET!L:L,9,OTCHET!F:F)</f>
        <v>0</v>
      </c>
      <c r="G208" s="202">
        <f>SUMIF(OTCHET!L:L,9,OTCHET!G:G)</f>
        <v>0</v>
      </c>
      <c r="H208" s="202">
        <f>SUMIF(OTCHET!L:L,9,OTCHET!H:H)</f>
        <v>0</v>
      </c>
      <c r="I208" s="202">
        <f>SUMIF(OTCHET!L:L,9,OTCHET!I:I)</f>
        <v>0</v>
      </c>
      <c r="J208" s="202">
        <f>SUMIF(OTCHET!L:L,9,OTCHET!J:J)</f>
        <v>0</v>
      </c>
      <c r="K208" s="179">
        <v>1</v>
      </c>
    </row>
    <row r="209" spans="2:11" ht="21.75" thickBot="1">
      <c r="B209" s="170"/>
      <c r="C209" s="1705" t="s">
        <v>578</v>
      </c>
      <c r="D209" s="1706"/>
      <c r="E209" s="171">
        <f aca="true" t="shared" si="5" ref="E209:J209">SUM(E200:E208)</f>
        <v>22129600</v>
      </c>
      <c r="F209" s="171">
        <f t="shared" si="5"/>
        <v>11527029</v>
      </c>
      <c r="G209" s="171">
        <f t="shared" si="5"/>
        <v>11527029</v>
      </c>
      <c r="H209" s="171">
        <f t="shared" si="5"/>
        <v>0</v>
      </c>
      <c r="I209" s="171">
        <f t="shared" si="5"/>
        <v>0</v>
      </c>
      <c r="J209" s="171">
        <f t="shared" si="5"/>
        <v>0</v>
      </c>
      <c r="K209" s="179">
        <v>1</v>
      </c>
    </row>
    <row r="560" spans="1:11" s="173" customFormat="1" ht="21">
      <c r="A560" s="43"/>
      <c r="B560" s="172"/>
      <c r="C560" s="172"/>
      <c r="D560" s="172"/>
      <c r="E560" s="172"/>
      <c r="F560" s="172"/>
      <c r="K560" s="178"/>
    </row>
    <row r="561" spans="1:11" s="173" customFormat="1" ht="21">
      <c r="A561" s="43"/>
      <c r="B561" s="172"/>
      <c r="C561" s="172"/>
      <c r="D561" s="172"/>
      <c r="E561" s="172"/>
      <c r="F561" s="172"/>
      <c r="K561" s="178"/>
    </row>
    <row r="562" spans="1:11" s="173" customFormat="1" ht="21">
      <c r="A562" s="43"/>
      <c r="B562" s="172"/>
      <c r="C562" s="172"/>
      <c r="D562" s="172"/>
      <c r="E562" s="172"/>
      <c r="F562" s="172"/>
      <c r="K562" s="178"/>
    </row>
    <row r="563" spans="1:11" s="173" customFormat="1" ht="21">
      <c r="A563" s="43"/>
      <c r="B563" s="172"/>
      <c r="C563" s="172"/>
      <c r="D563" s="172"/>
      <c r="E563" s="172"/>
      <c r="F563" s="172"/>
      <c r="K563" s="178"/>
    </row>
    <row r="564" spans="1:11" s="173" customFormat="1" ht="21">
      <c r="A564" s="43"/>
      <c r="B564" s="172"/>
      <c r="C564" s="172"/>
      <c r="D564" s="172"/>
      <c r="E564" s="172"/>
      <c r="F564" s="172"/>
      <c r="K564" s="178"/>
    </row>
    <row r="565" spans="1:11" s="173" customFormat="1" ht="21">
      <c r="A565" s="43"/>
      <c r="B565" s="172"/>
      <c r="C565" s="172"/>
      <c r="D565" s="172"/>
      <c r="E565" s="172"/>
      <c r="F565" s="172"/>
      <c r="K565" s="178"/>
    </row>
    <row r="566" spans="1:11" s="173" customFormat="1" ht="21">
      <c r="A566" s="43"/>
      <c r="B566" s="172"/>
      <c r="C566" s="172"/>
      <c r="D566" s="172"/>
      <c r="E566" s="172"/>
      <c r="F566" s="172"/>
      <c r="K566" s="178"/>
    </row>
    <row r="567" spans="1:11" s="173" customFormat="1" ht="21">
      <c r="A567" s="43"/>
      <c r="B567" s="172"/>
      <c r="C567" s="172"/>
      <c r="D567" s="172"/>
      <c r="E567" s="172"/>
      <c r="F567" s="172"/>
      <c r="K567" s="178"/>
    </row>
    <row r="568" spans="1:11" s="173" customFormat="1" ht="21">
      <c r="A568" s="43"/>
      <c r="B568" s="172"/>
      <c r="C568" s="172"/>
      <c r="D568" s="172"/>
      <c r="E568" s="172"/>
      <c r="F568" s="172"/>
      <c r="K568" s="178"/>
    </row>
    <row r="569" spans="1:11" s="173" customFormat="1" ht="21">
      <c r="A569" s="43"/>
      <c r="B569" s="172"/>
      <c r="C569" s="172"/>
      <c r="D569" s="172"/>
      <c r="E569" s="172"/>
      <c r="F569" s="172"/>
      <c r="K569" s="178"/>
    </row>
    <row r="570" spans="1:11" s="173" customFormat="1" ht="21">
      <c r="A570" s="43"/>
      <c r="B570" s="172"/>
      <c r="C570" s="172"/>
      <c r="D570" s="172"/>
      <c r="E570" s="172"/>
      <c r="F570" s="172"/>
      <c r="K570" s="178"/>
    </row>
    <row r="571" spans="1:11" s="173" customFormat="1" ht="21">
      <c r="A571" s="43"/>
      <c r="B571" s="172"/>
      <c r="C571" s="172"/>
      <c r="D571" s="172"/>
      <c r="E571" s="172"/>
      <c r="F571" s="172"/>
      <c r="K571" s="178"/>
    </row>
    <row r="572" spans="1:11" s="173" customFormat="1" ht="21">
      <c r="A572" s="43"/>
      <c r="B572" s="172"/>
      <c r="C572" s="172"/>
      <c r="D572" s="172"/>
      <c r="E572" s="172"/>
      <c r="F572" s="172"/>
      <c r="K572" s="178"/>
    </row>
    <row r="573" spans="1:11" s="173" customFormat="1" ht="21">
      <c r="A573" s="43"/>
      <c r="B573" s="172"/>
      <c r="C573" s="172"/>
      <c r="D573" s="172"/>
      <c r="E573" s="172"/>
      <c r="F573" s="172"/>
      <c r="K573" s="178"/>
    </row>
    <row r="574" spans="1:11" s="173" customFormat="1" ht="21">
      <c r="A574" s="43"/>
      <c r="B574" s="172"/>
      <c r="C574" s="172"/>
      <c r="D574" s="172"/>
      <c r="E574" s="172"/>
      <c r="F574" s="172"/>
      <c r="K574" s="178"/>
    </row>
    <row r="575" spans="1:11" s="173" customFormat="1" ht="21">
      <c r="A575" s="43"/>
      <c r="B575" s="172"/>
      <c r="C575" s="172"/>
      <c r="D575" s="172"/>
      <c r="E575" s="172"/>
      <c r="F575" s="172"/>
      <c r="K575" s="178"/>
    </row>
    <row r="576" spans="1:11" s="173" customFormat="1" ht="21">
      <c r="A576" s="43"/>
      <c r="B576" s="172"/>
      <c r="C576" s="172"/>
      <c r="D576" s="172"/>
      <c r="E576" s="172"/>
      <c r="F576" s="172"/>
      <c r="K576" s="178"/>
    </row>
    <row r="577" spans="1:11" s="173" customFormat="1" ht="21">
      <c r="A577" s="43"/>
      <c r="B577" s="172"/>
      <c r="C577" s="172"/>
      <c r="D577" s="172"/>
      <c r="E577" s="172"/>
      <c r="F577" s="172"/>
      <c r="K577" s="178"/>
    </row>
    <row r="578" spans="1:11" s="173" customFormat="1" ht="21">
      <c r="A578" s="43"/>
      <c r="B578" s="172"/>
      <c r="C578" s="172"/>
      <c r="D578" s="172"/>
      <c r="E578" s="172"/>
      <c r="F578" s="172"/>
      <c r="K578" s="178"/>
    </row>
    <row r="579" spans="1:11" s="173" customFormat="1" ht="21">
      <c r="A579" s="43"/>
      <c r="B579" s="172"/>
      <c r="C579" s="172"/>
      <c r="D579" s="172"/>
      <c r="E579" s="172"/>
      <c r="F579" s="172"/>
      <c r="K579" s="178"/>
    </row>
    <row r="580" spans="1:11" s="173" customFormat="1" ht="31.5" customHeight="1">
      <c r="A580" s="43"/>
      <c r="B580" s="172"/>
      <c r="C580" s="172"/>
      <c r="D580" s="172"/>
      <c r="E580" s="172"/>
      <c r="F580" s="172"/>
      <c r="K580" s="178"/>
    </row>
    <row r="581" spans="1:11" s="173" customFormat="1" ht="21">
      <c r="A581" s="43"/>
      <c r="B581" s="172"/>
      <c r="C581" s="172"/>
      <c r="D581" s="172"/>
      <c r="E581" s="172"/>
      <c r="F581" s="172"/>
      <c r="K581" s="178"/>
    </row>
    <row r="582" spans="1:11" s="173" customFormat="1" ht="21">
      <c r="A582" s="43"/>
      <c r="B582" s="172"/>
      <c r="C582" s="172"/>
      <c r="D582" s="172"/>
      <c r="E582" s="172"/>
      <c r="F582" s="172"/>
      <c r="K582" s="178"/>
    </row>
    <row r="583" spans="1:11" s="173" customFormat="1" ht="21">
      <c r="A583" s="43"/>
      <c r="B583" s="172"/>
      <c r="C583" s="172"/>
      <c r="D583" s="172"/>
      <c r="E583" s="172"/>
      <c r="F583" s="172"/>
      <c r="K583" s="178"/>
    </row>
    <row r="584" spans="1:11" s="173" customFormat="1" ht="21">
      <c r="A584" s="43"/>
      <c r="B584" s="172"/>
      <c r="C584" s="172"/>
      <c r="D584" s="172"/>
      <c r="E584" s="172"/>
      <c r="F584" s="172"/>
      <c r="K584" s="178"/>
    </row>
    <row r="585" spans="1:11" s="173" customFormat="1" ht="21">
      <c r="A585" s="43"/>
      <c r="B585" s="172"/>
      <c r="C585" s="172"/>
      <c r="D585" s="172"/>
      <c r="E585" s="172"/>
      <c r="F585" s="172"/>
      <c r="K585" s="178"/>
    </row>
    <row r="586" spans="1:11" s="173" customFormat="1" ht="21">
      <c r="A586" s="43"/>
      <c r="B586" s="172"/>
      <c r="C586" s="172"/>
      <c r="D586" s="172"/>
      <c r="E586" s="172"/>
      <c r="F586" s="172"/>
      <c r="K586" s="178"/>
    </row>
    <row r="587" spans="1:11" s="173" customFormat="1" ht="21">
      <c r="A587" s="43"/>
      <c r="B587" s="172"/>
      <c r="C587" s="172"/>
      <c r="D587" s="172"/>
      <c r="E587" s="172"/>
      <c r="F587" s="172"/>
      <c r="K587" s="178"/>
    </row>
    <row r="588" spans="1:11" s="173" customFormat="1" ht="21">
      <c r="A588" s="43"/>
      <c r="B588" s="172"/>
      <c r="C588" s="172"/>
      <c r="D588" s="172"/>
      <c r="E588" s="172"/>
      <c r="F588" s="172"/>
      <c r="K588" s="178"/>
    </row>
    <row r="589" spans="1:11" s="173" customFormat="1" ht="21">
      <c r="A589" s="43"/>
      <c r="B589" s="172"/>
      <c r="C589" s="172"/>
      <c r="D589" s="172"/>
      <c r="E589" s="172"/>
      <c r="F589" s="172"/>
      <c r="K589" s="178"/>
    </row>
    <row r="590" spans="1:11" s="173" customFormat="1" ht="21">
      <c r="A590" s="43"/>
      <c r="B590" s="172"/>
      <c r="C590" s="172"/>
      <c r="D590" s="172"/>
      <c r="E590" s="172"/>
      <c r="F590" s="172"/>
      <c r="K590" s="178"/>
    </row>
    <row r="591" spans="1:11" s="173" customFormat="1" ht="21">
      <c r="A591" s="43"/>
      <c r="B591" s="172"/>
      <c r="C591" s="172"/>
      <c r="D591" s="172"/>
      <c r="E591" s="172"/>
      <c r="F591" s="172"/>
      <c r="K591" s="178"/>
    </row>
    <row r="592" spans="1:11" s="173" customFormat="1" ht="21">
      <c r="A592" s="43"/>
      <c r="B592" s="172"/>
      <c r="C592" s="172"/>
      <c r="D592" s="172"/>
      <c r="E592" s="172"/>
      <c r="F592" s="172"/>
      <c r="K592" s="178"/>
    </row>
    <row r="593" spans="1:11" s="173" customFormat="1" ht="21">
      <c r="A593" s="43"/>
      <c r="B593" s="172"/>
      <c r="C593" s="172"/>
      <c r="D593" s="172"/>
      <c r="E593" s="172"/>
      <c r="F593" s="172"/>
      <c r="K593" s="178"/>
    </row>
    <row r="594" spans="1:11" s="173" customFormat="1" ht="21">
      <c r="A594" s="43"/>
      <c r="B594" s="172"/>
      <c r="C594" s="172"/>
      <c r="D594" s="172"/>
      <c r="E594" s="172"/>
      <c r="F594" s="172"/>
      <c r="K594" s="178"/>
    </row>
    <row r="595" spans="1:11" s="173" customFormat="1" ht="21">
      <c r="A595" s="43"/>
      <c r="B595" s="172"/>
      <c r="C595" s="172"/>
      <c r="D595" s="172"/>
      <c r="E595" s="172"/>
      <c r="F595" s="172"/>
      <c r="K595" s="178"/>
    </row>
    <row r="596" spans="1:11" s="173" customFormat="1" ht="21">
      <c r="A596" s="43"/>
      <c r="B596" s="172"/>
      <c r="C596" s="172"/>
      <c r="D596" s="172"/>
      <c r="E596" s="172"/>
      <c r="F596" s="172"/>
      <c r="K596" s="178"/>
    </row>
    <row r="597" spans="1:11" s="173" customFormat="1" ht="21">
      <c r="A597" s="43"/>
      <c r="B597" s="172"/>
      <c r="C597" s="172"/>
      <c r="D597" s="172"/>
      <c r="E597" s="172"/>
      <c r="F597" s="172"/>
      <c r="K597" s="178"/>
    </row>
    <row r="598" spans="1:11" s="173" customFormat="1" ht="33.75" customHeight="1">
      <c r="A598" s="43"/>
      <c r="B598" s="172"/>
      <c r="C598" s="172"/>
      <c r="D598" s="172"/>
      <c r="E598" s="172"/>
      <c r="F598" s="172"/>
      <c r="K598" s="178"/>
    </row>
    <row r="599" spans="1:11" s="173" customFormat="1" ht="21">
      <c r="A599" s="43"/>
      <c r="B599" s="172"/>
      <c r="C599" s="172"/>
      <c r="D599" s="172"/>
      <c r="E599" s="172"/>
      <c r="F599" s="172"/>
      <c r="K599" s="178"/>
    </row>
    <row r="600" spans="1:11" s="173" customFormat="1" ht="21">
      <c r="A600" s="43"/>
      <c r="B600" s="172"/>
      <c r="C600" s="172"/>
      <c r="D600" s="172"/>
      <c r="E600" s="172"/>
      <c r="F600" s="172"/>
      <c r="K600" s="178"/>
    </row>
    <row r="601" spans="1:11" s="173" customFormat="1" ht="21">
      <c r="A601" s="43"/>
      <c r="B601" s="172"/>
      <c r="C601" s="172"/>
      <c r="D601" s="172"/>
      <c r="E601" s="172"/>
      <c r="F601" s="172"/>
      <c r="K601" s="178"/>
    </row>
    <row r="602" spans="1:11" s="173" customFormat="1" ht="21">
      <c r="A602" s="43"/>
      <c r="B602" s="172"/>
      <c r="C602" s="172"/>
      <c r="D602" s="172"/>
      <c r="E602" s="172"/>
      <c r="F602" s="172"/>
      <c r="K602" s="178"/>
    </row>
    <row r="603" spans="1:11" s="173" customFormat="1" ht="21">
      <c r="A603" s="43"/>
      <c r="B603" s="172"/>
      <c r="C603" s="172"/>
      <c r="D603" s="172"/>
      <c r="E603" s="172"/>
      <c r="F603" s="172"/>
      <c r="K603" s="178"/>
    </row>
    <row r="604" spans="1:11" s="173" customFormat="1" ht="21">
      <c r="A604" s="43"/>
      <c r="B604" s="172"/>
      <c r="C604" s="172"/>
      <c r="D604" s="172"/>
      <c r="E604" s="172"/>
      <c r="F604" s="172"/>
      <c r="K604" s="178"/>
    </row>
    <row r="605" spans="1:11" s="173" customFormat="1" ht="21">
      <c r="A605" s="43"/>
      <c r="B605" s="172"/>
      <c r="C605" s="172"/>
      <c r="D605" s="172"/>
      <c r="E605" s="172"/>
      <c r="F605" s="172"/>
      <c r="K605" s="178"/>
    </row>
    <row r="606" spans="1:11" s="173" customFormat="1" ht="21">
      <c r="A606" s="43"/>
      <c r="B606" s="172"/>
      <c r="C606" s="172"/>
      <c r="D606" s="172"/>
      <c r="E606" s="172"/>
      <c r="F606" s="172"/>
      <c r="K606" s="178"/>
    </row>
    <row r="607" spans="1:11" s="173" customFormat="1" ht="21">
      <c r="A607" s="43"/>
      <c r="B607" s="172"/>
      <c r="C607" s="172"/>
      <c r="D607" s="172"/>
      <c r="E607" s="172"/>
      <c r="F607" s="172"/>
      <c r="K607" s="178"/>
    </row>
    <row r="608" spans="1:11" s="173" customFormat="1" ht="21">
      <c r="A608" s="43"/>
      <c r="B608" s="172"/>
      <c r="C608" s="172"/>
      <c r="D608" s="172"/>
      <c r="E608" s="172"/>
      <c r="F608" s="172"/>
      <c r="K608" s="178"/>
    </row>
    <row r="609" spans="1:11" s="173" customFormat="1" ht="21">
      <c r="A609" s="43"/>
      <c r="B609" s="172"/>
      <c r="C609" s="172"/>
      <c r="D609" s="172"/>
      <c r="E609" s="172"/>
      <c r="F609" s="172"/>
      <c r="K609" s="178"/>
    </row>
    <row r="610" spans="1:11" s="173" customFormat="1" ht="21">
      <c r="A610" s="43"/>
      <c r="B610" s="172"/>
      <c r="C610" s="172"/>
      <c r="D610" s="172"/>
      <c r="E610" s="172"/>
      <c r="F610" s="172"/>
      <c r="K610" s="178"/>
    </row>
    <row r="611" spans="1:11" s="173" customFormat="1" ht="21">
      <c r="A611" s="43"/>
      <c r="B611" s="172"/>
      <c r="C611" s="172"/>
      <c r="D611" s="172"/>
      <c r="E611" s="172"/>
      <c r="F611" s="172"/>
      <c r="K611" s="178"/>
    </row>
    <row r="612" spans="1:11" s="173" customFormat="1" ht="21">
      <c r="A612" s="43"/>
      <c r="B612" s="172"/>
      <c r="C612" s="172"/>
      <c r="D612" s="172"/>
      <c r="E612" s="172"/>
      <c r="F612" s="172"/>
      <c r="K612" s="178"/>
    </row>
    <row r="613" spans="1:11" s="173" customFormat="1" ht="21">
      <c r="A613" s="43"/>
      <c r="B613" s="172"/>
      <c r="C613" s="172"/>
      <c r="D613" s="172"/>
      <c r="E613" s="172"/>
      <c r="F613" s="172"/>
      <c r="K613" s="178"/>
    </row>
    <row r="614" spans="1:11" s="173" customFormat="1" ht="21">
      <c r="A614" s="43"/>
      <c r="B614" s="172"/>
      <c r="C614" s="172"/>
      <c r="D614" s="172"/>
      <c r="E614" s="172"/>
      <c r="F614" s="172"/>
      <c r="K614" s="178"/>
    </row>
    <row r="615" spans="1:11" s="173" customFormat="1" ht="21">
      <c r="A615" s="43"/>
      <c r="B615" s="172"/>
      <c r="C615" s="172"/>
      <c r="D615" s="172"/>
      <c r="E615" s="172"/>
      <c r="F615" s="172"/>
      <c r="K615" s="178"/>
    </row>
    <row r="616" spans="1:11" s="173" customFormat="1" ht="21">
      <c r="A616" s="43"/>
      <c r="B616" s="172"/>
      <c r="C616" s="172"/>
      <c r="D616" s="172"/>
      <c r="E616" s="172"/>
      <c r="F616" s="172"/>
      <c r="K616" s="178"/>
    </row>
    <row r="617" spans="1:11" s="173" customFormat="1" ht="21">
      <c r="A617" s="43"/>
      <c r="B617" s="172"/>
      <c r="C617" s="172"/>
      <c r="D617" s="172"/>
      <c r="E617" s="172"/>
      <c r="F617" s="172"/>
      <c r="K617" s="178"/>
    </row>
    <row r="618" spans="1:11" s="173" customFormat="1" ht="21">
      <c r="A618" s="43"/>
      <c r="B618" s="172"/>
      <c r="C618" s="172"/>
      <c r="D618" s="172"/>
      <c r="E618" s="172"/>
      <c r="F618" s="172"/>
      <c r="K618" s="178"/>
    </row>
    <row r="619" spans="1:11" s="173" customFormat="1" ht="21">
      <c r="A619" s="43"/>
      <c r="B619" s="172"/>
      <c r="C619" s="172"/>
      <c r="D619" s="172"/>
      <c r="E619" s="172"/>
      <c r="F619" s="172"/>
      <c r="K619" s="178"/>
    </row>
    <row r="620" spans="1:11" s="173" customFormat="1" ht="21">
      <c r="A620" s="43"/>
      <c r="B620" s="172"/>
      <c r="C620" s="172"/>
      <c r="D620" s="172"/>
      <c r="E620" s="172"/>
      <c r="F620" s="172"/>
      <c r="K620" s="178"/>
    </row>
    <row r="621" spans="1:11" s="173" customFormat="1" ht="21">
      <c r="A621" s="43"/>
      <c r="B621" s="172"/>
      <c r="C621" s="172"/>
      <c r="D621" s="172"/>
      <c r="E621" s="172"/>
      <c r="F621" s="172"/>
      <c r="K621" s="178"/>
    </row>
    <row r="622" spans="1:11" s="173" customFormat="1" ht="21">
      <c r="A622" s="43"/>
      <c r="B622" s="172"/>
      <c r="C622" s="172"/>
      <c r="D622" s="172"/>
      <c r="E622" s="172"/>
      <c r="F622" s="172"/>
      <c r="K622" s="178"/>
    </row>
    <row r="623" spans="1:11" s="173" customFormat="1" ht="21">
      <c r="A623" s="43"/>
      <c r="B623" s="172"/>
      <c r="C623" s="172"/>
      <c r="D623" s="172"/>
      <c r="E623" s="172"/>
      <c r="F623" s="172"/>
      <c r="K623" s="178"/>
    </row>
    <row r="624" spans="1:11" s="173" customFormat="1" ht="21">
      <c r="A624" s="43"/>
      <c r="B624" s="172"/>
      <c r="C624" s="172"/>
      <c r="D624" s="172"/>
      <c r="E624" s="172"/>
      <c r="F624" s="172"/>
      <c r="K624" s="178"/>
    </row>
    <row r="625" spans="1:11" s="173" customFormat="1" ht="21">
      <c r="A625" s="43"/>
      <c r="B625" s="172"/>
      <c r="C625" s="172"/>
      <c r="D625" s="172"/>
      <c r="E625" s="172"/>
      <c r="F625" s="172"/>
      <c r="K625" s="178"/>
    </row>
    <row r="626" spans="1:11" s="173" customFormat="1" ht="21">
      <c r="A626" s="43"/>
      <c r="B626" s="172"/>
      <c r="C626" s="172"/>
      <c r="D626" s="172"/>
      <c r="E626" s="172"/>
      <c r="F626" s="172"/>
      <c r="K626" s="178"/>
    </row>
    <row r="627" spans="1:11" s="173" customFormat="1" ht="21">
      <c r="A627" s="43"/>
      <c r="B627" s="172"/>
      <c r="C627" s="172"/>
      <c r="D627" s="172"/>
      <c r="E627" s="172"/>
      <c r="F627" s="172"/>
      <c r="K627" s="178"/>
    </row>
    <row r="628" spans="1:11" s="173" customFormat="1" ht="21">
      <c r="A628" s="43"/>
      <c r="B628" s="172"/>
      <c r="C628" s="172"/>
      <c r="D628" s="172"/>
      <c r="E628" s="172"/>
      <c r="F628" s="172"/>
      <c r="K628" s="178"/>
    </row>
    <row r="629" spans="1:11" s="173" customFormat="1" ht="21">
      <c r="A629" s="43"/>
      <c r="B629" s="172"/>
      <c r="C629" s="172"/>
      <c r="D629" s="172"/>
      <c r="E629" s="172"/>
      <c r="F629" s="172"/>
      <c r="K629" s="178"/>
    </row>
    <row r="630" spans="1:11" s="173" customFormat="1" ht="21">
      <c r="A630" s="43"/>
      <c r="B630" s="172"/>
      <c r="C630" s="172"/>
      <c r="D630" s="172"/>
      <c r="E630" s="172"/>
      <c r="F630" s="172"/>
      <c r="K630" s="178"/>
    </row>
    <row r="631" spans="1:11" s="173" customFormat="1" ht="21">
      <c r="A631" s="43"/>
      <c r="B631" s="172"/>
      <c r="C631" s="172"/>
      <c r="D631" s="172"/>
      <c r="E631" s="172"/>
      <c r="F631" s="172"/>
      <c r="K631" s="178"/>
    </row>
    <row r="632" spans="1:11" s="173" customFormat="1" ht="27" customHeight="1">
      <c r="A632" s="43"/>
      <c r="B632" s="172"/>
      <c r="C632" s="172"/>
      <c r="D632" s="172"/>
      <c r="E632" s="172"/>
      <c r="F632" s="172"/>
      <c r="K632" s="178"/>
    </row>
    <row r="633" spans="1:11" s="173" customFormat="1" ht="21">
      <c r="A633" s="43"/>
      <c r="B633" s="172"/>
      <c r="C633" s="172"/>
      <c r="D633" s="172"/>
      <c r="E633" s="172"/>
      <c r="F633" s="172"/>
      <c r="K633" s="178"/>
    </row>
    <row r="634" spans="1:11" s="173" customFormat="1" ht="21">
      <c r="A634" s="43"/>
      <c r="B634" s="172"/>
      <c r="C634" s="172"/>
      <c r="D634" s="172"/>
      <c r="E634" s="172"/>
      <c r="F634" s="172"/>
      <c r="K634" s="178"/>
    </row>
    <row r="635" spans="1:11" s="173" customFormat="1" ht="21">
      <c r="A635" s="43"/>
      <c r="B635" s="172"/>
      <c r="C635" s="172"/>
      <c r="D635" s="172"/>
      <c r="E635" s="172"/>
      <c r="F635" s="172"/>
      <c r="K635" s="178"/>
    </row>
    <row r="636" spans="1:11" s="173" customFormat="1" ht="21">
      <c r="A636" s="43"/>
      <c r="B636" s="172"/>
      <c r="C636" s="172"/>
      <c r="D636" s="172"/>
      <c r="E636" s="172"/>
      <c r="F636" s="172"/>
      <c r="K636" s="178"/>
    </row>
    <row r="637" spans="1:11" s="173" customFormat="1" ht="21">
      <c r="A637" s="43"/>
      <c r="B637" s="172"/>
      <c r="C637" s="172"/>
      <c r="D637" s="172"/>
      <c r="E637" s="172"/>
      <c r="F637" s="172"/>
      <c r="K637" s="178"/>
    </row>
    <row r="638" spans="1:11" s="173" customFormat="1" ht="21">
      <c r="A638" s="43"/>
      <c r="B638" s="172"/>
      <c r="C638" s="172"/>
      <c r="D638" s="172"/>
      <c r="E638" s="172"/>
      <c r="F638" s="172"/>
      <c r="K638" s="178"/>
    </row>
    <row r="639" spans="1:11" s="173" customFormat="1" ht="21">
      <c r="A639" s="43"/>
      <c r="B639" s="172"/>
      <c r="C639" s="172"/>
      <c r="D639" s="172"/>
      <c r="E639" s="172"/>
      <c r="F639" s="172"/>
      <c r="K639" s="178"/>
    </row>
    <row r="640" spans="1:11" s="173" customFormat="1" ht="21">
      <c r="A640" s="43"/>
      <c r="B640" s="172"/>
      <c r="C640" s="172"/>
      <c r="D640" s="172"/>
      <c r="E640" s="172"/>
      <c r="F640" s="172"/>
      <c r="K640" s="178"/>
    </row>
    <row r="641" spans="1:11" s="173" customFormat="1" ht="21">
      <c r="A641" s="43"/>
      <c r="B641" s="172"/>
      <c r="C641" s="172"/>
      <c r="D641" s="172"/>
      <c r="E641" s="172"/>
      <c r="F641" s="172"/>
      <c r="K641" s="178"/>
    </row>
    <row r="642" spans="1:11" s="173" customFormat="1" ht="21">
      <c r="A642" s="43"/>
      <c r="B642" s="172"/>
      <c r="C642" s="172"/>
      <c r="D642" s="172"/>
      <c r="E642" s="172"/>
      <c r="F642" s="172"/>
      <c r="K642" s="178"/>
    </row>
    <row r="643" spans="1:11" s="173" customFormat="1" ht="21">
      <c r="A643" s="43"/>
      <c r="B643" s="172"/>
      <c r="C643" s="172"/>
      <c r="D643" s="172"/>
      <c r="E643" s="172"/>
      <c r="F643" s="172"/>
      <c r="K643" s="178"/>
    </row>
    <row r="644" spans="1:11" s="173" customFormat="1" ht="21">
      <c r="A644" s="43"/>
      <c r="B644" s="172"/>
      <c r="C644" s="172"/>
      <c r="D644" s="172"/>
      <c r="E644" s="172"/>
      <c r="F644" s="172"/>
      <c r="K644" s="178"/>
    </row>
    <row r="645" spans="1:11" s="173" customFormat="1" ht="21">
      <c r="A645" s="43"/>
      <c r="B645" s="172"/>
      <c r="C645" s="172"/>
      <c r="D645" s="172"/>
      <c r="E645" s="172"/>
      <c r="F645" s="172"/>
      <c r="K645" s="178"/>
    </row>
    <row r="646" spans="1:11" s="173" customFormat="1" ht="21">
      <c r="A646" s="43"/>
      <c r="B646" s="172"/>
      <c r="C646" s="172"/>
      <c r="D646" s="172"/>
      <c r="E646" s="172"/>
      <c r="F646" s="172"/>
      <c r="K646" s="178"/>
    </row>
    <row r="647" spans="1:11" s="173" customFormat="1" ht="21">
      <c r="A647" s="43"/>
      <c r="B647" s="172"/>
      <c r="C647" s="172"/>
      <c r="D647" s="172"/>
      <c r="E647" s="172"/>
      <c r="F647" s="172"/>
      <c r="K647" s="178"/>
    </row>
    <row r="648" spans="1:11" s="173" customFormat="1" ht="21">
      <c r="A648" s="43"/>
      <c r="B648" s="172"/>
      <c r="C648" s="172"/>
      <c r="D648" s="172"/>
      <c r="E648" s="172"/>
      <c r="F648" s="172"/>
      <c r="K648" s="178"/>
    </row>
    <row r="649" spans="1:11" s="173" customFormat="1" ht="21">
      <c r="A649" s="43"/>
      <c r="B649" s="172"/>
      <c r="C649" s="172"/>
      <c r="D649" s="172"/>
      <c r="E649" s="172"/>
      <c r="F649" s="172"/>
      <c r="K649" s="178"/>
    </row>
    <row r="650" spans="1:11" s="173" customFormat="1" ht="21">
      <c r="A650" s="43"/>
      <c r="B650" s="172"/>
      <c r="C650" s="172"/>
      <c r="D650" s="172"/>
      <c r="E650" s="172"/>
      <c r="F650" s="172"/>
      <c r="K650" s="178"/>
    </row>
    <row r="651" spans="1:11" s="173" customFormat="1" ht="21">
      <c r="A651" s="43"/>
      <c r="B651" s="172"/>
      <c r="C651" s="172"/>
      <c r="D651" s="172"/>
      <c r="E651" s="172"/>
      <c r="F651" s="172"/>
      <c r="K651" s="178"/>
    </row>
    <row r="652" spans="1:11" s="173" customFormat="1" ht="21">
      <c r="A652" s="43"/>
      <c r="B652" s="172"/>
      <c r="C652" s="172"/>
      <c r="D652" s="172"/>
      <c r="E652" s="172"/>
      <c r="F652" s="172"/>
      <c r="K652" s="178"/>
    </row>
    <row r="653" spans="1:11" s="173" customFormat="1" ht="21">
      <c r="A653" s="43"/>
      <c r="B653" s="172"/>
      <c r="C653" s="172"/>
      <c r="D653" s="172"/>
      <c r="E653" s="172"/>
      <c r="F653" s="172"/>
      <c r="K653" s="178"/>
    </row>
    <row r="654" spans="1:11" s="173" customFormat="1" ht="21">
      <c r="A654" s="43"/>
      <c r="B654" s="172"/>
      <c r="C654" s="172"/>
      <c r="D654" s="172"/>
      <c r="E654" s="172"/>
      <c r="F654" s="172"/>
      <c r="K654" s="178"/>
    </row>
    <row r="655" spans="1:11" s="173" customFormat="1" ht="21">
      <c r="A655" s="43"/>
      <c r="B655" s="172"/>
      <c r="C655" s="172"/>
      <c r="D655" s="172"/>
      <c r="E655" s="172"/>
      <c r="F655" s="172"/>
      <c r="K655" s="178"/>
    </row>
    <row r="656" spans="1:11" s="173" customFormat="1" ht="21">
      <c r="A656" s="43"/>
      <c r="B656" s="172"/>
      <c r="C656" s="172"/>
      <c r="D656" s="172"/>
      <c r="E656" s="172"/>
      <c r="F656" s="172"/>
      <c r="K656" s="178"/>
    </row>
    <row r="657" spans="1:11" s="173" customFormat="1" ht="21">
      <c r="A657" s="43"/>
      <c r="B657" s="172"/>
      <c r="C657" s="172"/>
      <c r="D657" s="172"/>
      <c r="E657" s="172"/>
      <c r="F657" s="172"/>
      <c r="K657" s="178"/>
    </row>
    <row r="658" spans="1:11" s="173" customFormat="1" ht="21">
      <c r="A658" s="43"/>
      <c r="B658" s="172"/>
      <c r="C658" s="172"/>
      <c r="D658" s="172"/>
      <c r="E658" s="172"/>
      <c r="F658" s="172"/>
      <c r="K658" s="178"/>
    </row>
    <row r="659" spans="1:11" s="173" customFormat="1" ht="21">
      <c r="A659" s="43"/>
      <c r="B659" s="172"/>
      <c r="C659" s="172"/>
      <c r="D659" s="172"/>
      <c r="E659" s="172"/>
      <c r="F659" s="172"/>
      <c r="K659" s="178"/>
    </row>
    <row r="660" spans="1:11" s="173" customFormat="1" ht="21">
      <c r="A660" s="43"/>
      <c r="B660" s="172"/>
      <c r="C660" s="172"/>
      <c r="D660" s="172"/>
      <c r="E660" s="172"/>
      <c r="F660" s="172"/>
      <c r="K660" s="178"/>
    </row>
    <row r="661" spans="1:11" s="173" customFormat="1" ht="21">
      <c r="A661" s="43"/>
      <c r="B661" s="172"/>
      <c r="C661" s="172"/>
      <c r="D661" s="172"/>
      <c r="E661" s="172"/>
      <c r="F661" s="172"/>
      <c r="K661" s="178"/>
    </row>
    <row r="662" spans="1:11" s="173" customFormat="1" ht="21">
      <c r="A662" s="43"/>
      <c r="B662" s="172"/>
      <c r="C662" s="172"/>
      <c r="D662" s="172"/>
      <c r="E662" s="172"/>
      <c r="F662" s="172"/>
      <c r="K662" s="178"/>
    </row>
    <row r="663" spans="1:11" s="173" customFormat="1" ht="21">
      <c r="A663" s="43"/>
      <c r="B663" s="172"/>
      <c r="C663" s="172"/>
      <c r="D663" s="172"/>
      <c r="E663" s="172"/>
      <c r="F663" s="172"/>
      <c r="K663" s="178"/>
    </row>
    <row r="664" spans="1:11" s="173" customFormat="1" ht="21">
      <c r="A664" s="43"/>
      <c r="B664" s="172"/>
      <c r="C664" s="172"/>
      <c r="D664" s="172"/>
      <c r="E664" s="172"/>
      <c r="F664" s="172"/>
      <c r="K664" s="178"/>
    </row>
    <row r="665" spans="1:11" s="173" customFormat="1" ht="21">
      <c r="A665" s="43"/>
      <c r="B665" s="172"/>
      <c r="C665" s="172"/>
      <c r="D665" s="172"/>
      <c r="E665" s="172"/>
      <c r="F665" s="172"/>
      <c r="K665" s="178"/>
    </row>
    <row r="666" spans="1:11" s="173" customFormat="1" ht="21">
      <c r="A666" s="43"/>
      <c r="B666" s="172"/>
      <c r="C666" s="172"/>
      <c r="D666" s="172"/>
      <c r="E666" s="172"/>
      <c r="F666" s="172"/>
      <c r="K666" s="178"/>
    </row>
    <row r="667" spans="1:11" s="173" customFormat="1" ht="21">
      <c r="A667" s="43"/>
      <c r="B667" s="172"/>
      <c r="C667" s="172"/>
      <c r="D667" s="172"/>
      <c r="E667" s="172"/>
      <c r="F667" s="172"/>
      <c r="K667" s="178"/>
    </row>
    <row r="668" spans="1:11" s="173" customFormat="1" ht="21">
      <c r="A668" s="43"/>
      <c r="B668" s="172"/>
      <c r="C668" s="172"/>
      <c r="D668" s="172"/>
      <c r="E668" s="172"/>
      <c r="F668" s="172"/>
      <c r="K668" s="178"/>
    </row>
    <row r="669" spans="1:11" s="173" customFormat="1" ht="21">
      <c r="A669" s="43"/>
      <c r="B669" s="172"/>
      <c r="C669" s="172"/>
      <c r="D669" s="172"/>
      <c r="E669" s="172"/>
      <c r="F669" s="172"/>
      <c r="K669" s="178"/>
    </row>
    <row r="670" spans="1:11" s="173" customFormat="1" ht="21">
      <c r="A670" s="43"/>
      <c r="B670" s="172"/>
      <c r="C670" s="172"/>
      <c r="D670" s="172"/>
      <c r="E670" s="172"/>
      <c r="F670" s="172"/>
      <c r="K670" s="178"/>
    </row>
    <row r="671" spans="1:11" s="173" customFormat="1" ht="21">
      <c r="A671" s="43"/>
      <c r="B671" s="172"/>
      <c r="C671" s="172"/>
      <c r="D671" s="172"/>
      <c r="E671" s="172"/>
      <c r="F671" s="172"/>
      <c r="K671" s="178"/>
    </row>
    <row r="672" spans="1:11" s="173" customFormat="1" ht="21">
      <c r="A672" s="43"/>
      <c r="B672" s="172"/>
      <c r="C672" s="172"/>
      <c r="D672" s="172"/>
      <c r="E672" s="172"/>
      <c r="F672" s="172"/>
      <c r="K672" s="178"/>
    </row>
    <row r="673" spans="1:11" s="173" customFormat="1" ht="21">
      <c r="A673" s="43"/>
      <c r="B673" s="172"/>
      <c r="C673" s="172"/>
      <c r="D673" s="172"/>
      <c r="E673" s="172"/>
      <c r="F673" s="172"/>
      <c r="K673" s="178"/>
    </row>
    <row r="674" spans="1:11" s="173" customFormat="1" ht="21">
      <c r="A674" s="43"/>
      <c r="B674" s="172"/>
      <c r="C674" s="172"/>
      <c r="D674" s="172"/>
      <c r="E674" s="172"/>
      <c r="F674" s="172"/>
      <c r="K674" s="178"/>
    </row>
    <row r="675" spans="1:11" s="173" customFormat="1" ht="21">
      <c r="A675" s="43"/>
      <c r="B675" s="172"/>
      <c r="C675" s="172"/>
      <c r="D675" s="172"/>
      <c r="E675" s="172"/>
      <c r="F675" s="172"/>
      <c r="K675" s="178"/>
    </row>
    <row r="676" spans="1:11" s="173" customFormat="1" ht="21">
      <c r="A676" s="43"/>
      <c r="B676" s="172"/>
      <c r="C676" s="172"/>
      <c r="D676" s="172"/>
      <c r="E676" s="172"/>
      <c r="F676" s="172"/>
      <c r="K676" s="178"/>
    </row>
    <row r="677" spans="1:11" s="173" customFormat="1" ht="21">
      <c r="A677" s="43"/>
      <c r="B677" s="172"/>
      <c r="C677" s="172"/>
      <c r="D677" s="172"/>
      <c r="E677" s="172"/>
      <c r="F677" s="172"/>
      <c r="K677" s="178"/>
    </row>
    <row r="678" spans="1:11" s="173" customFormat="1" ht="21">
      <c r="A678" s="43"/>
      <c r="B678" s="172"/>
      <c r="C678" s="172"/>
      <c r="D678" s="172"/>
      <c r="E678" s="172"/>
      <c r="F678" s="172"/>
      <c r="K678" s="178"/>
    </row>
    <row r="679" spans="1:11" s="173" customFormat="1" ht="21">
      <c r="A679" s="43"/>
      <c r="B679" s="172"/>
      <c r="C679" s="172"/>
      <c r="D679" s="172"/>
      <c r="E679" s="172"/>
      <c r="F679" s="172"/>
      <c r="K679" s="178"/>
    </row>
    <row r="680" spans="1:11" s="173" customFormat="1" ht="21">
      <c r="A680" s="43"/>
      <c r="B680" s="172"/>
      <c r="C680" s="172"/>
      <c r="D680" s="172"/>
      <c r="E680" s="172"/>
      <c r="F680" s="172"/>
      <c r="K680" s="178"/>
    </row>
    <row r="681" spans="1:11" s="173" customFormat="1" ht="21">
      <c r="A681" s="43"/>
      <c r="B681" s="172"/>
      <c r="C681" s="172"/>
      <c r="D681" s="172"/>
      <c r="E681" s="172"/>
      <c r="F681" s="172"/>
      <c r="K681" s="178"/>
    </row>
    <row r="682" spans="1:11" s="173" customFormat="1" ht="21">
      <c r="A682" s="43"/>
      <c r="B682" s="172"/>
      <c r="C682" s="172"/>
      <c r="D682" s="172"/>
      <c r="E682" s="172"/>
      <c r="F682" s="172"/>
      <c r="K682" s="178"/>
    </row>
    <row r="683" spans="1:11" s="173" customFormat="1" ht="21">
      <c r="A683" s="43"/>
      <c r="B683" s="172"/>
      <c r="C683" s="172"/>
      <c r="D683" s="172"/>
      <c r="E683" s="172"/>
      <c r="F683" s="172"/>
      <c r="K683" s="178"/>
    </row>
    <row r="684" spans="1:11" s="173" customFormat="1" ht="21">
      <c r="A684" s="43"/>
      <c r="B684" s="172"/>
      <c r="C684" s="172"/>
      <c r="D684" s="172"/>
      <c r="E684" s="172"/>
      <c r="F684" s="172"/>
      <c r="K684" s="178"/>
    </row>
    <row r="685" spans="1:11" s="173" customFormat="1" ht="21">
      <c r="A685" s="43"/>
      <c r="B685" s="172"/>
      <c r="C685" s="172"/>
      <c r="D685" s="172"/>
      <c r="E685" s="172"/>
      <c r="F685" s="172"/>
      <c r="K685" s="178"/>
    </row>
    <row r="686" spans="1:11" s="173" customFormat="1" ht="21">
      <c r="A686" s="43"/>
      <c r="B686" s="172"/>
      <c r="C686" s="172"/>
      <c r="D686" s="172"/>
      <c r="E686" s="172"/>
      <c r="F686" s="172"/>
      <c r="K686" s="178"/>
    </row>
    <row r="687" spans="1:11" s="173" customFormat="1" ht="21">
      <c r="A687" s="43"/>
      <c r="B687" s="172"/>
      <c r="C687" s="172"/>
      <c r="D687" s="172"/>
      <c r="E687" s="172"/>
      <c r="F687" s="172"/>
      <c r="K687" s="178"/>
    </row>
    <row r="688" spans="1:11" s="173" customFormat="1" ht="21">
      <c r="A688" s="43"/>
      <c r="B688" s="172"/>
      <c r="C688" s="172"/>
      <c r="D688" s="172"/>
      <c r="E688" s="172"/>
      <c r="F688" s="172"/>
      <c r="K688" s="178"/>
    </row>
    <row r="689" spans="1:11" s="173" customFormat="1" ht="21">
      <c r="A689" s="43"/>
      <c r="B689" s="172"/>
      <c r="C689" s="172"/>
      <c r="D689" s="172"/>
      <c r="E689" s="172"/>
      <c r="F689" s="172"/>
      <c r="K689" s="178"/>
    </row>
    <row r="690" spans="1:11" s="173" customFormat="1" ht="21">
      <c r="A690" s="43"/>
      <c r="B690" s="172"/>
      <c r="C690" s="172"/>
      <c r="D690" s="172"/>
      <c r="E690" s="172"/>
      <c r="F690" s="172"/>
      <c r="K690" s="178"/>
    </row>
    <row r="691" spans="1:11" s="173" customFormat="1" ht="21">
      <c r="A691" s="43"/>
      <c r="B691" s="172"/>
      <c r="C691" s="172"/>
      <c r="D691" s="172"/>
      <c r="E691" s="172"/>
      <c r="F691" s="172"/>
      <c r="K691" s="178"/>
    </row>
    <row r="692" spans="1:11" s="173" customFormat="1" ht="21">
      <c r="A692" s="43"/>
      <c r="B692" s="172"/>
      <c r="C692" s="172"/>
      <c r="D692" s="172"/>
      <c r="E692" s="172"/>
      <c r="F692" s="172"/>
      <c r="K692" s="178"/>
    </row>
    <row r="693" spans="1:11" s="173" customFormat="1" ht="21">
      <c r="A693" s="43"/>
      <c r="B693" s="172"/>
      <c r="C693" s="172"/>
      <c r="D693" s="172"/>
      <c r="E693" s="172"/>
      <c r="F693" s="172"/>
      <c r="K693" s="178"/>
    </row>
    <row r="694" spans="1:11" s="173" customFormat="1" ht="21">
      <c r="A694" s="43"/>
      <c r="B694" s="172"/>
      <c r="C694" s="172"/>
      <c r="D694" s="172"/>
      <c r="E694" s="172"/>
      <c r="F694" s="172"/>
      <c r="K694" s="178"/>
    </row>
    <row r="695" spans="1:11" s="173" customFormat="1" ht="21">
      <c r="A695" s="43"/>
      <c r="B695" s="172"/>
      <c r="C695" s="172"/>
      <c r="D695" s="172"/>
      <c r="E695" s="172"/>
      <c r="F695" s="172"/>
      <c r="K695" s="178"/>
    </row>
    <row r="696" spans="1:11" s="173" customFormat="1" ht="21">
      <c r="A696" s="43"/>
      <c r="B696" s="172"/>
      <c r="C696" s="172"/>
      <c r="D696" s="172"/>
      <c r="E696" s="172"/>
      <c r="F696" s="172"/>
      <c r="K696" s="178"/>
    </row>
    <row r="697" spans="1:11" s="173" customFormat="1" ht="21">
      <c r="A697" s="43"/>
      <c r="B697" s="172"/>
      <c r="C697" s="172"/>
      <c r="D697" s="172"/>
      <c r="E697" s="172"/>
      <c r="F697" s="172"/>
      <c r="K697" s="178"/>
    </row>
    <row r="698" spans="1:11" s="173" customFormat="1" ht="21">
      <c r="A698" s="43"/>
      <c r="B698" s="172"/>
      <c r="C698" s="172"/>
      <c r="D698" s="172"/>
      <c r="E698" s="172"/>
      <c r="F698" s="172"/>
      <c r="K698" s="178"/>
    </row>
    <row r="699" spans="1:11" s="173" customFormat="1" ht="21">
      <c r="A699" s="43"/>
      <c r="B699" s="172"/>
      <c r="C699" s="172"/>
      <c r="D699" s="172"/>
      <c r="E699" s="172"/>
      <c r="F699" s="172"/>
      <c r="K699" s="178"/>
    </row>
    <row r="700" spans="1:11" s="173" customFormat="1" ht="21">
      <c r="A700" s="43"/>
      <c r="B700" s="172"/>
      <c r="C700" s="172"/>
      <c r="D700" s="172"/>
      <c r="E700" s="172"/>
      <c r="F700" s="172"/>
      <c r="K700" s="178"/>
    </row>
    <row r="701" spans="1:11" s="173" customFormat="1" ht="21">
      <c r="A701" s="43"/>
      <c r="B701" s="172"/>
      <c r="C701" s="172"/>
      <c r="D701" s="172"/>
      <c r="E701" s="172"/>
      <c r="F701" s="172"/>
      <c r="K701" s="178"/>
    </row>
    <row r="702" spans="1:11" s="173" customFormat="1" ht="21">
      <c r="A702" s="43"/>
      <c r="B702" s="172"/>
      <c r="C702" s="172"/>
      <c r="D702" s="172"/>
      <c r="E702" s="172"/>
      <c r="F702" s="172"/>
      <c r="K702" s="178"/>
    </row>
    <row r="703" spans="1:11" s="173" customFormat="1" ht="21">
      <c r="A703" s="43"/>
      <c r="B703" s="172"/>
      <c r="C703" s="172"/>
      <c r="D703" s="172"/>
      <c r="E703" s="172"/>
      <c r="F703" s="172"/>
      <c r="K703" s="178"/>
    </row>
    <row r="704" spans="1:11" s="173" customFormat="1" ht="21">
      <c r="A704" s="43"/>
      <c r="B704" s="172"/>
      <c r="C704" s="172"/>
      <c r="D704" s="172"/>
      <c r="E704" s="172"/>
      <c r="F704" s="172"/>
      <c r="K704" s="178"/>
    </row>
    <row r="705" spans="1:11" s="173" customFormat="1" ht="21">
      <c r="A705" s="43"/>
      <c r="B705" s="172"/>
      <c r="C705" s="172"/>
      <c r="D705" s="172"/>
      <c r="E705" s="172"/>
      <c r="F705" s="172"/>
      <c r="K705" s="178"/>
    </row>
    <row r="706" spans="1:11" s="173" customFormat="1" ht="21">
      <c r="A706" s="43"/>
      <c r="B706" s="172"/>
      <c r="C706" s="172"/>
      <c r="D706" s="172"/>
      <c r="E706" s="172"/>
      <c r="F706" s="172"/>
      <c r="K706" s="178"/>
    </row>
    <row r="707" spans="1:11" s="173" customFormat="1" ht="21">
      <c r="A707" s="43"/>
      <c r="B707" s="172"/>
      <c r="C707" s="172"/>
      <c r="D707" s="172"/>
      <c r="E707" s="172"/>
      <c r="F707" s="172"/>
      <c r="K707" s="178"/>
    </row>
    <row r="708" spans="1:11" s="173" customFormat="1" ht="21">
      <c r="A708" s="43"/>
      <c r="B708" s="172"/>
      <c r="C708" s="172"/>
      <c r="D708" s="172"/>
      <c r="E708" s="172"/>
      <c r="F708" s="172"/>
      <c r="K708" s="178"/>
    </row>
    <row r="709" spans="1:11" s="173" customFormat="1" ht="21">
      <c r="A709" s="43"/>
      <c r="B709" s="172"/>
      <c r="C709" s="172"/>
      <c r="D709" s="172"/>
      <c r="E709" s="172"/>
      <c r="F709" s="172"/>
      <c r="K709" s="178"/>
    </row>
    <row r="710" spans="1:11" s="173" customFormat="1" ht="21">
      <c r="A710" s="43"/>
      <c r="B710" s="172"/>
      <c r="C710" s="172"/>
      <c r="D710" s="172"/>
      <c r="E710" s="172"/>
      <c r="F710" s="172"/>
      <c r="K710" s="178"/>
    </row>
    <row r="711" spans="1:11" s="173" customFormat="1" ht="21">
      <c r="A711" s="43"/>
      <c r="B711" s="172"/>
      <c r="C711" s="172"/>
      <c r="D711" s="172"/>
      <c r="E711" s="172"/>
      <c r="F711" s="172"/>
      <c r="K711" s="178"/>
    </row>
    <row r="712" spans="1:11" s="173" customFormat="1" ht="21">
      <c r="A712" s="43"/>
      <c r="B712" s="172"/>
      <c r="C712" s="172"/>
      <c r="D712" s="172"/>
      <c r="E712" s="172"/>
      <c r="F712" s="172"/>
      <c r="K712" s="178"/>
    </row>
    <row r="713" spans="1:11" s="173" customFormat="1" ht="21">
      <c r="A713" s="43"/>
      <c r="B713" s="172"/>
      <c r="C713" s="172"/>
      <c r="D713" s="172"/>
      <c r="E713" s="172"/>
      <c r="F713" s="172"/>
      <c r="K713" s="178"/>
    </row>
    <row r="714" spans="1:11" s="173" customFormat="1" ht="21">
      <c r="A714" s="43"/>
      <c r="B714" s="172"/>
      <c r="C714" s="172"/>
      <c r="D714" s="172"/>
      <c r="E714" s="172"/>
      <c r="F714" s="172"/>
      <c r="K714" s="178"/>
    </row>
    <row r="715" spans="1:11" s="173" customFormat="1" ht="21">
      <c r="A715" s="43"/>
      <c r="B715" s="172"/>
      <c r="C715" s="172"/>
      <c r="D715" s="172"/>
      <c r="E715" s="172"/>
      <c r="F715" s="172"/>
      <c r="K715" s="178"/>
    </row>
    <row r="716" spans="1:11" s="173" customFormat="1" ht="21">
      <c r="A716" s="43"/>
      <c r="B716" s="172"/>
      <c r="C716" s="172"/>
      <c r="D716" s="172"/>
      <c r="E716" s="172"/>
      <c r="F716" s="172"/>
      <c r="K716" s="178"/>
    </row>
    <row r="717" spans="1:11" s="173" customFormat="1" ht="21">
      <c r="A717" s="43"/>
      <c r="B717" s="172"/>
      <c r="C717" s="172"/>
      <c r="D717" s="172"/>
      <c r="E717" s="172"/>
      <c r="F717" s="172"/>
      <c r="K717" s="178"/>
    </row>
    <row r="718" spans="1:11" s="173" customFormat="1" ht="21">
      <c r="A718" s="43"/>
      <c r="B718" s="172"/>
      <c r="C718" s="172"/>
      <c r="D718" s="172"/>
      <c r="E718" s="172"/>
      <c r="F718" s="172"/>
      <c r="K718" s="178"/>
    </row>
    <row r="719" spans="1:11" s="173" customFormat="1" ht="21">
      <c r="A719" s="43"/>
      <c r="B719" s="172"/>
      <c r="C719" s="172"/>
      <c r="D719" s="172"/>
      <c r="E719" s="172"/>
      <c r="F719" s="172"/>
      <c r="K719" s="178"/>
    </row>
    <row r="720" spans="1:11" s="173" customFormat="1" ht="21">
      <c r="A720" s="43"/>
      <c r="B720" s="172"/>
      <c r="C720" s="172"/>
      <c r="D720" s="172"/>
      <c r="E720" s="172"/>
      <c r="F720" s="172"/>
      <c r="K720" s="178"/>
    </row>
    <row r="721" spans="1:11" s="173" customFormat="1" ht="21">
      <c r="A721" s="43"/>
      <c r="B721" s="172"/>
      <c r="C721" s="172"/>
      <c r="D721" s="172"/>
      <c r="E721" s="172"/>
      <c r="F721" s="172"/>
      <c r="K721" s="178"/>
    </row>
    <row r="722" spans="1:11" s="173" customFormat="1" ht="21">
      <c r="A722" s="43"/>
      <c r="B722" s="172"/>
      <c r="C722" s="172"/>
      <c r="D722" s="172"/>
      <c r="E722" s="172"/>
      <c r="F722" s="172"/>
      <c r="K722" s="178"/>
    </row>
    <row r="723" spans="1:11" s="173" customFormat="1" ht="21">
      <c r="A723" s="43"/>
      <c r="B723" s="172"/>
      <c r="C723" s="172"/>
      <c r="D723" s="172"/>
      <c r="E723" s="172"/>
      <c r="F723" s="172"/>
      <c r="K723" s="178"/>
    </row>
    <row r="724" spans="1:11" s="173" customFormat="1" ht="21">
      <c r="A724" s="43"/>
      <c r="B724" s="172"/>
      <c r="C724" s="172"/>
      <c r="D724" s="172"/>
      <c r="E724" s="172"/>
      <c r="F724" s="172"/>
      <c r="K724" s="178"/>
    </row>
    <row r="725" spans="1:11" s="173" customFormat="1" ht="21">
      <c r="A725" s="43"/>
      <c r="B725" s="172"/>
      <c r="C725" s="172"/>
      <c r="D725" s="172"/>
      <c r="E725" s="172"/>
      <c r="F725" s="172"/>
      <c r="K725" s="178"/>
    </row>
    <row r="726" spans="1:11" s="173" customFormat="1" ht="21">
      <c r="A726" s="43"/>
      <c r="B726" s="172"/>
      <c r="C726" s="172"/>
      <c r="D726" s="172"/>
      <c r="E726" s="172"/>
      <c r="F726" s="172"/>
      <c r="K726" s="178"/>
    </row>
    <row r="727" spans="1:11" s="173" customFormat="1" ht="21">
      <c r="A727" s="43"/>
      <c r="B727" s="172"/>
      <c r="C727" s="172"/>
      <c r="D727" s="172"/>
      <c r="E727" s="172"/>
      <c r="F727" s="172"/>
      <c r="K727" s="178"/>
    </row>
    <row r="728" spans="1:11" s="173" customFormat="1" ht="21">
      <c r="A728" s="43"/>
      <c r="B728" s="172"/>
      <c r="C728" s="172"/>
      <c r="D728" s="172"/>
      <c r="E728" s="172"/>
      <c r="F728" s="172"/>
      <c r="K728" s="178"/>
    </row>
    <row r="729" spans="1:11" s="173" customFormat="1" ht="21">
      <c r="A729" s="43"/>
      <c r="B729" s="172"/>
      <c r="C729" s="172"/>
      <c r="D729" s="172"/>
      <c r="E729" s="172"/>
      <c r="F729" s="172"/>
      <c r="K729" s="178"/>
    </row>
    <row r="730" spans="1:11" s="173" customFormat="1" ht="21">
      <c r="A730" s="43"/>
      <c r="B730" s="172"/>
      <c r="C730" s="172"/>
      <c r="D730" s="172"/>
      <c r="E730" s="172"/>
      <c r="F730" s="172"/>
      <c r="K730" s="178"/>
    </row>
    <row r="731" spans="1:11" s="173" customFormat="1" ht="21">
      <c r="A731" s="43"/>
      <c r="B731" s="172"/>
      <c r="C731" s="172"/>
      <c r="D731" s="172"/>
      <c r="E731" s="172"/>
      <c r="F731" s="172"/>
      <c r="K731" s="178"/>
    </row>
    <row r="732" spans="1:11" s="173" customFormat="1" ht="38.25" customHeight="1">
      <c r="A732" s="43"/>
      <c r="B732" s="172"/>
      <c r="C732" s="172"/>
      <c r="D732" s="172"/>
      <c r="E732" s="172"/>
      <c r="F732" s="172"/>
      <c r="K732" s="178"/>
    </row>
    <row r="733" spans="1:11" s="173" customFormat="1" ht="21">
      <c r="A733" s="43"/>
      <c r="B733" s="172"/>
      <c r="C733" s="172"/>
      <c r="D733" s="172"/>
      <c r="E733" s="172"/>
      <c r="F733" s="172"/>
      <c r="K733" s="178"/>
    </row>
    <row r="734" spans="2:7" ht="21">
      <c r="B734" s="172"/>
      <c r="C734" s="172"/>
      <c r="D734" s="172"/>
      <c r="E734" s="172"/>
      <c r="F734" s="172"/>
      <c r="G734" s="59">
        <f>(IF(E693&lt;&gt;0,$G$2,IF(F693&lt;&gt;0,$G$2,"")))</f>
      </c>
    </row>
  </sheetData>
  <sheetProtection password="81B0" sheet="1"/>
  <mergeCells count="145">
    <mergeCell ref="C166:D166"/>
    <mergeCell ref="C185:D185"/>
    <mergeCell ref="B189:D189"/>
    <mergeCell ref="B194:D194"/>
    <mergeCell ref="C183:D183"/>
    <mergeCell ref="C184:D184"/>
    <mergeCell ref="B191:D191"/>
    <mergeCell ref="C180:D180"/>
    <mergeCell ref="C169:D169"/>
    <mergeCell ref="C170:D170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171:D171"/>
    <mergeCell ref="C172:D172"/>
    <mergeCell ref="C173:D173"/>
    <mergeCell ref="C167:D167"/>
    <mergeCell ref="C168:D168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9:D129"/>
    <mergeCell ref="C114:D114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2">
      <selection activeCell="G84" sqref="G8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5" customWidth="1"/>
    <col min="13" max="26" width="11.75390625" style="404" customWidth="1"/>
    <col min="27" max="16384" width="9.125" style="404" customWidth="1"/>
  </cols>
  <sheetData>
    <row r="1" spans="1:12" ht="18.75" customHeight="1" hidden="1">
      <c r="A1" s="1" t="s">
        <v>446</v>
      </c>
      <c r="C1" s="1" t="s">
        <v>448</v>
      </c>
      <c r="D1" s="2" t="s">
        <v>449</v>
      </c>
      <c r="E1" s="1" t="s">
        <v>450</v>
      </c>
      <c r="F1" s="1" t="s">
        <v>451</v>
      </c>
      <c r="G1" s="1" t="s">
        <v>451</v>
      </c>
      <c r="H1" s="1" t="s">
        <v>451</v>
      </c>
      <c r="I1" s="1" t="s">
        <v>451</v>
      </c>
      <c r="J1" s="1" t="s">
        <v>451</v>
      </c>
      <c r="K1" s="3" t="s">
        <v>452</v>
      </c>
      <c r="L1" s="364"/>
    </row>
    <row r="2" spans="1:12" ht="12.75" customHeight="1">
      <c r="A2" s="345">
        <v>2</v>
      </c>
      <c r="B2" s="345"/>
      <c r="C2" s="345"/>
      <c r="D2" s="360"/>
      <c r="E2" s="345"/>
      <c r="F2" s="345"/>
      <c r="G2" s="345"/>
      <c r="H2" s="345"/>
      <c r="I2" s="345"/>
      <c r="J2" s="345"/>
      <c r="K2" s="1606">
        <v>1</v>
      </c>
      <c r="L2" s="515"/>
    </row>
    <row r="3" spans="1:12" ht="15">
      <c r="A3" s="345"/>
      <c r="B3" s="345"/>
      <c r="C3" s="345"/>
      <c r="D3" s="360"/>
      <c r="E3" s="366"/>
      <c r="F3" s="345"/>
      <c r="G3" s="345"/>
      <c r="H3" s="345"/>
      <c r="I3" s="345"/>
      <c r="J3" s="345"/>
      <c r="K3" s="4">
        <v>1</v>
      </c>
      <c r="L3" s="515"/>
    </row>
    <row r="4" spans="1:12" ht="15">
      <c r="A4" s="345"/>
      <c r="B4" s="345"/>
      <c r="C4" s="345"/>
      <c r="D4" s="360"/>
      <c r="E4" s="367"/>
      <c r="F4" s="345"/>
      <c r="G4" s="345"/>
      <c r="H4" s="345"/>
      <c r="I4" s="345"/>
      <c r="J4" s="345"/>
      <c r="K4" s="4">
        <v>1</v>
      </c>
      <c r="L4" s="515"/>
    </row>
    <row r="5" spans="1:12" ht="15">
      <c r="A5" s="345"/>
      <c r="B5" s="345"/>
      <c r="C5" s="368" t="str">
        <f>VLOOKUP(E17,list!A:C,3,FALSE)</f>
        <v>ФОРМУЛЯР   Б - 1</v>
      </c>
      <c r="D5" s="360"/>
      <c r="E5" s="345" t="s">
        <v>181</v>
      </c>
      <c r="F5" s="345" t="s">
        <v>181</v>
      </c>
      <c r="G5" s="345" t="s">
        <v>181</v>
      </c>
      <c r="H5" s="345" t="s">
        <v>181</v>
      </c>
      <c r="I5" s="345" t="s">
        <v>181</v>
      </c>
      <c r="J5" s="345" t="s">
        <v>181</v>
      </c>
      <c r="K5" s="4">
        <v>1</v>
      </c>
      <c r="L5" s="515"/>
    </row>
    <row r="6" spans="1:12" ht="15">
      <c r="A6" s="345"/>
      <c r="B6" s="345"/>
      <c r="C6" s="359"/>
      <c r="D6" s="361"/>
      <c r="E6" s="367"/>
      <c r="F6" s="345" t="s">
        <v>181</v>
      </c>
      <c r="G6" s="345" t="s">
        <v>181</v>
      </c>
      <c r="H6" s="345" t="s">
        <v>181</v>
      </c>
      <c r="I6" s="345" t="s">
        <v>181</v>
      </c>
      <c r="J6" s="345" t="s">
        <v>181</v>
      </c>
      <c r="K6" s="4">
        <v>1</v>
      </c>
      <c r="L6" s="515"/>
    </row>
    <row r="7" spans="1:12" ht="15">
      <c r="A7" s="345"/>
      <c r="B7" s="1721" t="str">
        <f>VLOOKUP(E15,SMETKA,2,FALSE)</f>
        <v>ОТЧЕТНИ ДАННИ ПО ЕБК ЗА ИЗПЪЛНЕНИЕТО НА БЮДЖЕТА</v>
      </c>
      <c r="C7" s="1722"/>
      <c r="D7" s="1722"/>
      <c r="E7" s="1126"/>
      <c r="F7" s="1126"/>
      <c r="G7" s="1126"/>
      <c r="H7" s="1126"/>
      <c r="I7" s="1126"/>
      <c r="J7" s="1126"/>
      <c r="K7" s="4">
        <v>1</v>
      </c>
      <c r="L7" s="515"/>
    </row>
    <row r="8" spans="1:12" ht="18.75" customHeight="1">
      <c r="A8" s="345"/>
      <c r="B8" s="345"/>
      <c r="C8" s="359"/>
      <c r="D8" s="361"/>
      <c r="E8" s="442" t="s">
        <v>1129</v>
      </c>
      <c r="F8" s="1202" t="s">
        <v>1051</v>
      </c>
      <c r="G8" s="369"/>
      <c r="H8" s="369"/>
      <c r="I8" s="369"/>
      <c r="J8" s="369"/>
      <c r="K8" s="4">
        <v>1</v>
      </c>
      <c r="L8" s="515"/>
    </row>
    <row r="9" spans="2:12" ht="27" customHeight="1">
      <c r="B9" s="1723" t="s">
        <v>1114</v>
      </c>
      <c r="C9" s="1724"/>
      <c r="D9" s="1725"/>
      <c r="E9" s="1132">
        <v>42005</v>
      </c>
      <c r="F9" s="1133">
        <v>42185</v>
      </c>
      <c r="G9" s="369"/>
      <c r="H9" s="1124"/>
      <c r="I9" s="369"/>
      <c r="J9" s="369"/>
      <c r="K9" s="4">
        <v>1</v>
      </c>
      <c r="L9" s="515"/>
    </row>
    <row r="10" spans="1:12" ht="15">
      <c r="A10" s="345"/>
      <c r="B10" s="362" t="s">
        <v>1131</v>
      </c>
      <c r="C10" s="345"/>
      <c r="D10" s="360"/>
      <c r="E10" s="369"/>
      <c r="F10" s="369"/>
      <c r="G10" s="369"/>
      <c r="H10" s="1124"/>
      <c r="I10" s="1124"/>
      <c r="J10" s="369"/>
      <c r="K10" s="4">
        <v>1</v>
      </c>
      <c r="L10" s="515"/>
    </row>
    <row r="11" spans="1:12" ht="6" customHeight="1">
      <c r="A11" s="345"/>
      <c r="B11" s="362"/>
      <c r="C11" s="345"/>
      <c r="D11" s="360"/>
      <c r="E11" s="362"/>
      <c r="F11" s="345"/>
      <c r="G11" s="369"/>
      <c r="H11" s="369"/>
      <c r="I11" s="369"/>
      <c r="J11" s="369"/>
      <c r="K11" s="4">
        <v>1</v>
      </c>
      <c r="L11" s="515"/>
    </row>
    <row r="12" spans="2:12" ht="27" customHeight="1">
      <c r="B12" s="1726" t="str">
        <f>VLOOKUP(F12,PRBK,2,FALSE)</f>
        <v>Национален осигурителен институт - Учителски пенсионен фонд</v>
      </c>
      <c r="C12" s="1727"/>
      <c r="D12" s="1728"/>
      <c r="E12" s="1594" t="s">
        <v>107</v>
      </c>
      <c r="F12" s="1206" t="s">
        <v>1457</v>
      </c>
      <c r="G12" s="369"/>
      <c r="H12" s="1125"/>
      <c r="I12" s="1126"/>
      <c r="J12" s="372"/>
      <c r="K12" s="4">
        <v>1</v>
      </c>
      <c r="L12" s="515"/>
    </row>
    <row r="13" spans="2:12" ht="18" customHeight="1">
      <c r="B13" s="432" t="s">
        <v>1130</v>
      </c>
      <c r="C13" s="345"/>
      <c r="D13" s="360"/>
      <c r="E13" s="1205"/>
      <c r="F13" s="1124"/>
      <c r="G13" s="369"/>
      <c r="H13" s="1125"/>
      <c r="I13" s="1126"/>
      <c r="J13" s="372"/>
      <c r="K13" s="4">
        <v>1</v>
      </c>
      <c r="L13" s="515"/>
    </row>
    <row r="14" spans="2:12" ht="20.25" customHeight="1">
      <c r="B14" s="362"/>
      <c r="C14" s="345"/>
      <c r="D14" s="360"/>
      <c r="E14" s="1205"/>
      <c r="F14" s="1124"/>
      <c r="G14" s="369"/>
      <c r="H14" s="1125"/>
      <c r="I14" s="1126"/>
      <c r="J14" s="372"/>
      <c r="K14" s="4">
        <v>1</v>
      </c>
      <c r="L14" s="515"/>
    </row>
    <row r="15" spans="2:12" ht="21" customHeight="1">
      <c r="B15" s="362"/>
      <c r="C15" s="345"/>
      <c r="D15" s="1207" t="s">
        <v>97</v>
      </c>
      <c r="E15" s="1347">
        <v>0</v>
      </c>
      <c r="F15" s="1569" t="str">
        <f>+IF(+E15=0,"БЮДЖЕТ",+IF(+E15=98,"СЕС - КСФ",+IF(+E15=42,"СЕС - РА",+IF(+E15=96,"СЕС - ДЕС",+IF(+E15=97,"СЕС - ДМП",+IF(+E15=33,"Чужди средства"))))))</f>
        <v>БЮДЖЕТ</v>
      </c>
      <c r="G15" s="369"/>
      <c r="H15" s="1125"/>
      <c r="I15" s="1126"/>
      <c r="J15" s="372"/>
      <c r="K15" s="4">
        <v>1</v>
      </c>
      <c r="L15" s="515"/>
    </row>
    <row r="16" spans="1:12" ht="7.5" customHeight="1">
      <c r="A16" s="5"/>
      <c r="B16" s="370"/>
      <c r="C16" s="370"/>
      <c r="D16" s="370"/>
      <c r="E16" s="371"/>
      <c r="F16" s="369"/>
      <c r="G16" s="369"/>
      <c r="H16" s="1125"/>
      <c r="I16" s="1126"/>
      <c r="J16" s="372"/>
      <c r="K16" s="4">
        <v>1</v>
      </c>
      <c r="L16" s="515"/>
    </row>
    <row r="17" spans="1:12" ht="6.75" customHeight="1">
      <c r="A17" s="5"/>
      <c r="B17" s="345"/>
      <c r="C17" s="359"/>
      <c r="D17" s="1126"/>
      <c r="E17" s="1126"/>
      <c r="F17" s="1126"/>
      <c r="G17" s="1126"/>
      <c r="H17" s="1126"/>
      <c r="I17" s="1126"/>
      <c r="J17" s="372"/>
      <c r="K17" s="4">
        <v>1</v>
      </c>
      <c r="L17" s="515"/>
    </row>
    <row r="18" spans="2:12" ht="16.5" thickBot="1">
      <c r="B18" s="345"/>
      <c r="C18" s="359"/>
      <c r="D18" s="361"/>
      <c r="F18" s="363"/>
      <c r="G18" s="363"/>
      <c r="H18" s="363"/>
      <c r="I18" s="363"/>
      <c r="J18" s="469" t="s">
        <v>185</v>
      </c>
      <c r="K18" s="4">
        <v>1</v>
      </c>
      <c r="L18" s="515"/>
    </row>
    <row r="19" spans="1:12" ht="22.5" customHeight="1">
      <c r="A19" s="540"/>
      <c r="B19" s="443"/>
      <c r="C19" s="444"/>
      <c r="D19" s="445" t="s">
        <v>1820</v>
      </c>
      <c r="E19" s="441" t="s">
        <v>187</v>
      </c>
      <c r="F19" s="448" t="s">
        <v>1819</v>
      </c>
      <c r="G19" s="449"/>
      <c r="H19" s="450"/>
      <c r="I19" s="449"/>
      <c r="J19" s="451"/>
      <c r="K19" s="4">
        <v>1</v>
      </c>
      <c r="L19" s="538"/>
    </row>
    <row r="20" spans="1:12" ht="49.5" customHeight="1">
      <c r="A20" s="540"/>
      <c r="B20" s="464" t="s">
        <v>1105</v>
      </c>
      <c r="C20" s="465" t="s">
        <v>189</v>
      </c>
      <c r="D20" s="466" t="s">
        <v>1818</v>
      </c>
      <c r="E20" s="467">
        <v>2015</v>
      </c>
      <c r="F20" s="468" t="s">
        <v>1817</v>
      </c>
      <c r="G20" s="456" t="s">
        <v>1816</v>
      </c>
      <c r="H20" s="457" t="s">
        <v>529</v>
      </c>
      <c r="I20" s="457" t="s">
        <v>1805</v>
      </c>
      <c r="J20" s="458" t="s">
        <v>1806</v>
      </c>
      <c r="K20" s="4">
        <v>1</v>
      </c>
      <c r="L20" s="538"/>
    </row>
    <row r="21" spans="1:12" ht="18.75">
      <c r="A21" s="540"/>
      <c r="B21" s="459"/>
      <c r="C21" s="460"/>
      <c r="D21" s="461" t="s">
        <v>190</v>
      </c>
      <c r="E21" s="462" t="s">
        <v>455</v>
      </c>
      <c r="F21" s="463" t="s">
        <v>456</v>
      </c>
      <c r="G21" s="452" t="s">
        <v>543</v>
      </c>
      <c r="H21" s="453" t="s">
        <v>544</v>
      </c>
      <c r="I21" s="454" t="s">
        <v>515</v>
      </c>
      <c r="J21" s="455" t="s">
        <v>1779</v>
      </c>
      <c r="K21" s="4">
        <v>1</v>
      </c>
      <c r="L21" s="538"/>
    </row>
    <row r="22" spans="1:26" s="405" customFormat="1" ht="18.75" customHeight="1">
      <c r="A22" s="541">
        <v>5</v>
      </c>
      <c r="B22" s="344">
        <v>100</v>
      </c>
      <c r="C22" s="1729" t="s">
        <v>191</v>
      </c>
      <c r="D22" s="1730"/>
      <c r="E22" s="446">
        <f aca="true" t="shared" si="0" ref="E22:J22">SUM(E23:E27)</f>
        <v>0</v>
      </c>
      <c r="F22" s="447">
        <f t="shared" si="0"/>
        <v>0</v>
      </c>
      <c r="G22" s="666">
        <f t="shared" si="0"/>
        <v>0</v>
      </c>
      <c r="H22" s="667">
        <f t="shared" si="0"/>
        <v>0</v>
      </c>
      <c r="I22" s="668">
        <f t="shared" si="0"/>
        <v>0</v>
      </c>
      <c r="J22" s="669">
        <f t="shared" si="0"/>
        <v>0</v>
      </c>
      <c r="K22" s="1605">
        <f aca="true" t="shared" si="1" ref="K22:K85">(IF($E22&lt;&gt;0,$K$2,IF($F22&lt;&gt;0,$K$2,IF($G22&lt;&gt;0,$K$2,IF($H22&lt;&gt;0,$K$2,IF($I22&lt;&gt;0,$K$2,IF($J22&lt;&gt;0,$K$2,"")))))))</f>
      </c>
      <c r="L22" s="539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12" ht="18.75" customHeight="1">
      <c r="A23" s="542">
        <v>10</v>
      </c>
      <c r="B23" s="346"/>
      <c r="C23" s="347">
        <v>101</v>
      </c>
      <c r="D23" s="348" t="s">
        <v>192</v>
      </c>
      <c r="E23" s="680"/>
      <c r="F23" s="681">
        <f>G23+H23+I23+J23</f>
        <v>0</v>
      </c>
      <c r="G23" s="603"/>
      <c r="H23" s="604"/>
      <c r="I23" s="604"/>
      <c r="J23" s="605"/>
      <c r="K23" s="1605">
        <f t="shared" si="1"/>
      </c>
      <c r="L23" s="539"/>
    </row>
    <row r="24" spans="1:26" ht="18.75" customHeight="1">
      <c r="A24" s="542">
        <v>15</v>
      </c>
      <c r="B24" s="346"/>
      <c r="C24" s="349">
        <v>102</v>
      </c>
      <c r="D24" s="350" t="s">
        <v>193</v>
      </c>
      <c r="E24" s="682"/>
      <c r="F24" s="683">
        <f>G24+H24+I24+J24</f>
        <v>0</v>
      </c>
      <c r="G24" s="606"/>
      <c r="H24" s="607"/>
      <c r="I24" s="607"/>
      <c r="J24" s="608"/>
      <c r="K24" s="1605">
        <f t="shared" si="1"/>
      </c>
      <c r="L24" s="539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</row>
    <row r="25" spans="1:12" ht="18.75" customHeight="1">
      <c r="A25" s="542">
        <v>20</v>
      </c>
      <c r="B25" s="346"/>
      <c r="C25" s="349">
        <v>103</v>
      </c>
      <c r="D25" s="350" t="s">
        <v>194</v>
      </c>
      <c r="E25" s="682"/>
      <c r="F25" s="683">
        <f>G25+H25+I25+J25</f>
        <v>0</v>
      </c>
      <c r="G25" s="606"/>
      <c r="H25" s="607"/>
      <c r="I25" s="607"/>
      <c r="J25" s="608"/>
      <c r="K25" s="1605">
        <f t="shared" si="1"/>
      </c>
      <c r="L25" s="539"/>
    </row>
    <row r="26" spans="1:12" ht="18.75" customHeight="1">
      <c r="A26" s="542">
        <v>20</v>
      </c>
      <c r="B26" s="346"/>
      <c r="C26" s="349">
        <v>108</v>
      </c>
      <c r="D26" s="351" t="s">
        <v>454</v>
      </c>
      <c r="E26" s="682"/>
      <c r="F26" s="683">
        <f>G26+H26+I26+J26</f>
        <v>0</v>
      </c>
      <c r="G26" s="606"/>
      <c r="H26" s="607"/>
      <c r="I26" s="607"/>
      <c r="J26" s="608"/>
      <c r="K26" s="1605">
        <f t="shared" si="1"/>
      </c>
      <c r="L26" s="539"/>
    </row>
    <row r="27" spans="1:12" ht="21" customHeight="1">
      <c r="A27" s="542">
        <v>21</v>
      </c>
      <c r="B27" s="346"/>
      <c r="C27" s="373">
        <v>109</v>
      </c>
      <c r="D27" s="374" t="s">
        <v>1447</v>
      </c>
      <c r="E27" s="684"/>
      <c r="F27" s="685">
        <f>G27+H27+I27+J27</f>
        <v>0</v>
      </c>
      <c r="G27" s="670"/>
      <c r="H27" s="671"/>
      <c r="I27" s="671"/>
      <c r="J27" s="672"/>
      <c r="K27" s="1605">
        <f t="shared" si="1"/>
      </c>
      <c r="L27" s="539"/>
    </row>
    <row r="28" spans="1:26" s="406" customFormat="1" ht="18.75" customHeight="1">
      <c r="A28" s="543">
        <v>25</v>
      </c>
      <c r="B28" s="375">
        <v>200</v>
      </c>
      <c r="C28" s="1731" t="s">
        <v>195</v>
      </c>
      <c r="D28" s="1732"/>
      <c r="E28" s="378">
        <f aca="true" t="shared" si="2" ref="E28:J28">SUM(E29:E32)</f>
        <v>0</v>
      </c>
      <c r="F28" s="379">
        <f t="shared" si="2"/>
        <v>0</v>
      </c>
      <c r="G28" s="673">
        <f t="shared" si="2"/>
        <v>0</v>
      </c>
      <c r="H28" s="674">
        <f t="shared" si="2"/>
        <v>0</v>
      </c>
      <c r="I28" s="675">
        <f t="shared" si="2"/>
        <v>0</v>
      </c>
      <c r="J28" s="676">
        <f t="shared" si="2"/>
        <v>0</v>
      </c>
      <c r="K28" s="1605">
        <f t="shared" si="1"/>
      </c>
      <c r="L28" s="539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</row>
    <row r="29" spans="1:12" ht="18.75" customHeight="1">
      <c r="A29" s="542">
        <v>30</v>
      </c>
      <c r="B29" s="353"/>
      <c r="C29" s="347">
        <v>201</v>
      </c>
      <c r="D29" s="348" t="s">
        <v>196</v>
      </c>
      <c r="E29" s="680"/>
      <c r="F29" s="681">
        <f>G29+H29+I29+J29</f>
        <v>0</v>
      </c>
      <c r="G29" s="603"/>
      <c r="H29" s="604"/>
      <c r="I29" s="604"/>
      <c r="J29" s="605"/>
      <c r="K29" s="1605">
        <f t="shared" si="1"/>
      </c>
      <c r="L29" s="539"/>
    </row>
    <row r="30" spans="1:26" ht="18.75" customHeight="1">
      <c r="A30" s="542">
        <v>35</v>
      </c>
      <c r="B30" s="353"/>
      <c r="C30" s="349">
        <v>202</v>
      </c>
      <c r="D30" s="350" t="s">
        <v>197</v>
      </c>
      <c r="E30" s="682"/>
      <c r="F30" s="683">
        <f>G30+H30+I30+J30</f>
        <v>0</v>
      </c>
      <c r="G30" s="606"/>
      <c r="H30" s="607"/>
      <c r="I30" s="607"/>
      <c r="J30" s="608"/>
      <c r="K30" s="1605">
        <f t="shared" si="1"/>
      </c>
      <c r="L30" s="539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</row>
    <row r="31" spans="1:12" ht="18.75" customHeight="1">
      <c r="A31" s="542">
        <v>40</v>
      </c>
      <c r="B31" s="353"/>
      <c r="C31" s="349">
        <v>203</v>
      </c>
      <c r="D31" s="350" t="s">
        <v>198</v>
      </c>
      <c r="E31" s="682"/>
      <c r="F31" s="683">
        <f>G31+H31+I31+J31</f>
        <v>0</v>
      </c>
      <c r="G31" s="606"/>
      <c r="H31" s="607"/>
      <c r="I31" s="607"/>
      <c r="J31" s="608"/>
      <c r="K31" s="1605">
        <f t="shared" si="1"/>
      </c>
      <c r="L31" s="539"/>
    </row>
    <row r="32" spans="1:12" ht="18.75" customHeight="1">
      <c r="A32" s="542">
        <v>45</v>
      </c>
      <c r="B32" s="353"/>
      <c r="C32" s="373">
        <v>204</v>
      </c>
      <c r="D32" s="380" t="s">
        <v>199</v>
      </c>
      <c r="E32" s="686"/>
      <c r="F32" s="687">
        <f>G32+H32+I32+J32</f>
        <v>0</v>
      </c>
      <c r="G32" s="615"/>
      <c r="H32" s="616"/>
      <c r="I32" s="616"/>
      <c r="J32" s="617"/>
      <c r="K32" s="1605">
        <f t="shared" si="1"/>
      </c>
      <c r="L32" s="539"/>
    </row>
    <row r="33" spans="1:26" s="406" customFormat="1" ht="18.75" customHeight="1">
      <c r="A33" s="543">
        <v>50</v>
      </c>
      <c r="B33" s="375">
        <v>400</v>
      </c>
      <c r="C33" s="1731" t="s">
        <v>1158</v>
      </c>
      <c r="D33" s="1732"/>
      <c r="E33" s="378">
        <f aca="true" t="shared" si="3" ref="E33:J33">SUM(E34:E38)</f>
        <v>0</v>
      </c>
      <c r="F33" s="379">
        <f t="shared" si="3"/>
        <v>0</v>
      </c>
      <c r="G33" s="673">
        <f t="shared" si="3"/>
        <v>0</v>
      </c>
      <c r="H33" s="674">
        <f t="shared" si="3"/>
        <v>0</v>
      </c>
      <c r="I33" s="675">
        <f t="shared" si="3"/>
        <v>0</v>
      </c>
      <c r="J33" s="676">
        <f t="shared" si="3"/>
        <v>0</v>
      </c>
      <c r="K33" s="1605">
        <f t="shared" si="1"/>
      </c>
      <c r="L33" s="539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</row>
    <row r="34" spans="1:12" ht="18.75" customHeight="1">
      <c r="A34" s="542">
        <v>55</v>
      </c>
      <c r="B34" s="346"/>
      <c r="C34" s="347">
        <v>401</v>
      </c>
      <c r="D34" s="381" t="s">
        <v>1159</v>
      </c>
      <c r="E34" s="680"/>
      <c r="F34" s="681">
        <f>G34+H34+I34+J34</f>
        <v>0</v>
      </c>
      <c r="G34" s="603"/>
      <c r="H34" s="604"/>
      <c r="I34" s="604"/>
      <c r="J34" s="605"/>
      <c r="K34" s="1605">
        <f t="shared" si="1"/>
      </c>
      <c r="L34" s="539"/>
    </row>
    <row r="35" spans="1:26" ht="18.75" customHeight="1">
      <c r="A35" s="542">
        <v>56</v>
      </c>
      <c r="B35" s="346"/>
      <c r="C35" s="349">
        <v>402</v>
      </c>
      <c r="D35" s="382" t="s">
        <v>1160</v>
      </c>
      <c r="E35" s="682"/>
      <c r="F35" s="683">
        <f>G35+H35+I35+J35</f>
        <v>0</v>
      </c>
      <c r="G35" s="606"/>
      <c r="H35" s="607"/>
      <c r="I35" s="607"/>
      <c r="J35" s="608"/>
      <c r="K35" s="1605">
        <f t="shared" si="1"/>
      </c>
      <c r="L35" s="539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1:12" ht="18" customHeight="1">
      <c r="A36" s="542">
        <v>57</v>
      </c>
      <c r="B36" s="346"/>
      <c r="C36" s="349">
        <v>403</v>
      </c>
      <c r="D36" s="403" t="s">
        <v>1807</v>
      </c>
      <c r="E36" s="682"/>
      <c r="F36" s="683">
        <f>G36+H36+I36+J36</f>
        <v>0</v>
      </c>
      <c r="G36" s="606"/>
      <c r="H36" s="607"/>
      <c r="I36" s="607"/>
      <c r="J36" s="608"/>
      <c r="K36" s="1605">
        <f t="shared" si="1"/>
      </c>
      <c r="L36" s="539"/>
    </row>
    <row r="37" spans="1:12" ht="18.75" customHeight="1">
      <c r="A37" s="542">
        <v>58</v>
      </c>
      <c r="B37" s="359"/>
      <c r="C37" s="349">
        <v>404</v>
      </c>
      <c r="D37" s="382" t="s">
        <v>1161</v>
      </c>
      <c r="E37" s="682"/>
      <c r="F37" s="683">
        <f>G37+H37+I37+J37</f>
        <v>0</v>
      </c>
      <c r="G37" s="606"/>
      <c r="H37" s="607"/>
      <c r="I37" s="607"/>
      <c r="J37" s="608"/>
      <c r="K37" s="1605">
        <f t="shared" si="1"/>
      </c>
      <c r="L37" s="539"/>
    </row>
    <row r="38" spans="1:12" ht="18.75" customHeight="1">
      <c r="A38" s="542">
        <v>59</v>
      </c>
      <c r="B38" s="346"/>
      <c r="C38" s="352">
        <v>411</v>
      </c>
      <c r="D38" s="383" t="s">
        <v>1448</v>
      </c>
      <c r="E38" s="686"/>
      <c r="F38" s="687">
        <f>G38+H38+I38+J38</f>
        <v>0</v>
      </c>
      <c r="G38" s="615"/>
      <c r="H38" s="616"/>
      <c r="I38" s="616"/>
      <c r="J38" s="617"/>
      <c r="K38" s="1605">
        <f t="shared" si="1"/>
      </c>
      <c r="L38" s="539"/>
    </row>
    <row r="39" spans="1:26" s="406" customFormat="1" ht="18.75" customHeight="1">
      <c r="A39" s="543">
        <v>65</v>
      </c>
      <c r="B39" s="375">
        <v>800</v>
      </c>
      <c r="C39" s="1731" t="s">
        <v>1774</v>
      </c>
      <c r="D39" s="1732"/>
      <c r="E39" s="378">
        <f aca="true" t="shared" si="4" ref="E39:J39">SUM(E40:E43)</f>
        <v>39632000</v>
      </c>
      <c r="F39" s="379">
        <f t="shared" si="4"/>
        <v>17411220</v>
      </c>
      <c r="G39" s="673">
        <f t="shared" si="4"/>
        <v>14370684</v>
      </c>
      <c r="H39" s="674">
        <f t="shared" si="4"/>
        <v>0</v>
      </c>
      <c r="I39" s="675">
        <f t="shared" si="4"/>
        <v>0</v>
      </c>
      <c r="J39" s="676">
        <f t="shared" si="4"/>
        <v>3040536</v>
      </c>
      <c r="K39" s="1605">
        <f t="shared" si="1"/>
        <v>1</v>
      </c>
      <c r="L39" s="539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12" ht="18.75" customHeight="1">
      <c r="A40" s="542">
        <v>70</v>
      </c>
      <c r="B40" s="355"/>
      <c r="C40" s="347">
        <v>801</v>
      </c>
      <c r="D40" s="348" t="s">
        <v>1162</v>
      </c>
      <c r="E40" s="680">
        <v>39632000</v>
      </c>
      <c r="F40" s="681">
        <f>G40+H40+I40+J40</f>
        <v>17411220</v>
      </c>
      <c r="G40" s="1607">
        <f>9606266-946672+2681486+3029603+1</f>
        <v>14370684</v>
      </c>
      <c r="H40" s="1608"/>
      <c r="I40" s="1608"/>
      <c r="J40" s="1609">
        <f>473137+473535+494457+503094+588168+508145</f>
        <v>3040536</v>
      </c>
      <c r="K40" s="1605">
        <f t="shared" si="1"/>
        <v>1</v>
      </c>
      <c r="L40" s="539"/>
    </row>
    <row r="41" spans="1:26" ht="18.75" customHeight="1">
      <c r="A41" s="542">
        <v>75</v>
      </c>
      <c r="B41" s="355"/>
      <c r="C41" s="349">
        <v>802</v>
      </c>
      <c r="D41" s="350" t="s">
        <v>1163</v>
      </c>
      <c r="E41" s="682"/>
      <c r="F41" s="683">
        <f>G41+H41+I41+J41</f>
        <v>0</v>
      </c>
      <c r="G41" s="606"/>
      <c r="H41" s="607"/>
      <c r="I41" s="607"/>
      <c r="J41" s="608"/>
      <c r="K41" s="1605">
        <f t="shared" si="1"/>
      </c>
      <c r="L41" s="539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</row>
    <row r="42" spans="1:12" ht="18.75" customHeight="1">
      <c r="A42" s="542">
        <v>80</v>
      </c>
      <c r="B42" s="355"/>
      <c r="C42" s="349">
        <v>804</v>
      </c>
      <c r="D42" s="350" t="s">
        <v>1164</v>
      </c>
      <c r="E42" s="682"/>
      <c r="F42" s="683">
        <f>G42+H42+I42+J42</f>
        <v>0</v>
      </c>
      <c r="G42" s="606"/>
      <c r="H42" s="607"/>
      <c r="I42" s="607"/>
      <c r="J42" s="608"/>
      <c r="K42" s="1605">
        <f t="shared" si="1"/>
      </c>
      <c r="L42" s="539"/>
    </row>
    <row r="43" spans="1:12" ht="18.75" customHeight="1">
      <c r="A43" s="542">
        <v>85</v>
      </c>
      <c r="B43" s="355"/>
      <c r="C43" s="373">
        <v>809</v>
      </c>
      <c r="D43" s="384" t="s">
        <v>1165</v>
      </c>
      <c r="E43" s="686"/>
      <c r="F43" s="687">
        <f>G43+H43+I43+J43</f>
        <v>0</v>
      </c>
      <c r="G43" s="615"/>
      <c r="H43" s="616"/>
      <c r="I43" s="616"/>
      <c r="J43" s="617"/>
      <c r="K43" s="1605">
        <f t="shared" si="1"/>
      </c>
      <c r="L43" s="539"/>
    </row>
    <row r="44" spans="1:26" s="406" customFormat="1" ht="18.75" customHeight="1">
      <c r="A44" s="543">
        <v>95</v>
      </c>
      <c r="B44" s="375">
        <v>1000</v>
      </c>
      <c r="C44" s="376" t="s">
        <v>1166</v>
      </c>
      <c r="D44" s="377"/>
      <c r="E44" s="378">
        <f aca="true" t="shared" si="5" ref="E44:J44">SUM(E45:E48)</f>
        <v>0</v>
      </c>
      <c r="F44" s="379">
        <f t="shared" si="5"/>
        <v>0</v>
      </c>
      <c r="G44" s="673">
        <f t="shared" si="5"/>
        <v>0</v>
      </c>
      <c r="H44" s="674">
        <f t="shared" si="5"/>
        <v>0</v>
      </c>
      <c r="I44" s="675">
        <f t="shared" si="5"/>
        <v>0</v>
      </c>
      <c r="J44" s="676">
        <f t="shared" si="5"/>
        <v>0</v>
      </c>
      <c r="K44" s="1605">
        <f t="shared" si="1"/>
      </c>
      <c r="L44" s="539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12" ht="18.75" customHeight="1">
      <c r="A45" s="542">
        <v>100</v>
      </c>
      <c r="B45" s="355"/>
      <c r="C45" s="347">
        <v>1001</v>
      </c>
      <c r="D45" s="348" t="s">
        <v>1167</v>
      </c>
      <c r="E45" s="680"/>
      <c r="F45" s="681">
        <f>G45+H45+I45+J45</f>
        <v>0</v>
      </c>
      <c r="G45" s="603"/>
      <c r="H45" s="604"/>
      <c r="I45" s="604"/>
      <c r="J45" s="605"/>
      <c r="K45" s="1605">
        <f t="shared" si="1"/>
      </c>
      <c r="L45" s="539"/>
    </row>
    <row r="46" spans="1:26" ht="18.75" customHeight="1">
      <c r="A46" s="542">
        <v>105</v>
      </c>
      <c r="B46" s="355"/>
      <c r="C46" s="349">
        <v>1002</v>
      </c>
      <c r="D46" s="350" t="s">
        <v>1168</v>
      </c>
      <c r="E46" s="682"/>
      <c r="F46" s="683">
        <f>G46+H46+I46+J46</f>
        <v>0</v>
      </c>
      <c r="G46" s="606"/>
      <c r="H46" s="607"/>
      <c r="I46" s="607"/>
      <c r="J46" s="608"/>
      <c r="K46" s="1605">
        <f t="shared" si="1"/>
      </c>
      <c r="L46" s="539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12" ht="18.75" customHeight="1">
      <c r="A47" s="542">
        <v>110</v>
      </c>
      <c r="B47" s="355"/>
      <c r="C47" s="349">
        <v>1004</v>
      </c>
      <c r="D47" s="350" t="s">
        <v>1169</v>
      </c>
      <c r="E47" s="682"/>
      <c r="F47" s="683">
        <f>G47+H47+I47+J47</f>
        <v>0</v>
      </c>
      <c r="G47" s="606"/>
      <c r="H47" s="607"/>
      <c r="I47" s="607"/>
      <c r="J47" s="608"/>
      <c r="K47" s="1605">
        <f t="shared" si="1"/>
      </c>
      <c r="L47" s="539"/>
    </row>
    <row r="48" spans="1:12" ht="18.75" customHeight="1">
      <c r="A48" s="542">
        <v>125</v>
      </c>
      <c r="B48" s="355"/>
      <c r="C48" s="352">
        <v>1007</v>
      </c>
      <c r="D48" s="380" t="s">
        <v>1170</v>
      </c>
      <c r="E48" s="686"/>
      <c r="F48" s="687">
        <f>G48+H48+I48+J48</f>
        <v>0</v>
      </c>
      <c r="G48" s="615"/>
      <c r="H48" s="616"/>
      <c r="I48" s="616"/>
      <c r="J48" s="617"/>
      <c r="K48" s="1605">
        <f t="shared" si="1"/>
      </c>
      <c r="L48" s="539"/>
    </row>
    <row r="49" spans="1:26" s="406" customFormat="1" ht="18.75" customHeight="1">
      <c r="A49" s="543">
        <v>130</v>
      </c>
      <c r="B49" s="375">
        <v>1300</v>
      </c>
      <c r="C49" s="376" t="s">
        <v>1171</v>
      </c>
      <c r="D49" s="377"/>
      <c r="E49" s="378">
        <f aca="true" t="shared" si="6" ref="E49:J49">SUM(E50:E54)</f>
        <v>0</v>
      </c>
      <c r="F49" s="379">
        <f t="shared" si="6"/>
        <v>0</v>
      </c>
      <c r="G49" s="673">
        <f t="shared" si="6"/>
        <v>0</v>
      </c>
      <c r="H49" s="674">
        <f t="shared" si="6"/>
        <v>0</v>
      </c>
      <c r="I49" s="675">
        <f t="shared" si="6"/>
        <v>0</v>
      </c>
      <c r="J49" s="676">
        <f t="shared" si="6"/>
        <v>0</v>
      </c>
      <c r="K49" s="1605">
        <f t="shared" si="1"/>
      </c>
      <c r="L49" s="539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12" ht="18.75" customHeight="1">
      <c r="A50" s="542">
        <v>135</v>
      </c>
      <c r="B50" s="346"/>
      <c r="C50" s="347">
        <v>1301</v>
      </c>
      <c r="D50" s="348" t="s">
        <v>1172</v>
      </c>
      <c r="E50" s="680"/>
      <c r="F50" s="681">
        <f>G50+H50+I50+J50</f>
        <v>0</v>
      </c>
      <c r="G50" s="603"/>
      <c r="H50" s="604"/>
      <c r="I50" s="604"/>
      <c r="J50" s="605"/>
      <c r="K50" s="1605">
        <f t="shared" si="1"/>
      </c>
      <c r="L50" s="539"/>
    </row>
    <row r="51" spans="1:26" ht="18.75" customHeight="1">
      <c r="A51" s="542">
        <v>140</v>
      </c>
      <c r="B51" s="346"/>
      <c r="C51" s="349">
        <v>1302</v>
      </c>
      <c r="D51" s="385" t="s">
        <v>1173</v>
      </c>
      <c r="E51" s="682"/>
      <c r="F51" s="683">
        <f>G51+H51+I51+J51</f>
        <v>0</v>
      </c>
      <c r="G51" s="606"/>
      <c r="H51" s="607"/>
      <c r="I51" s="607"/>
      <c r="J51" s="608"/>
      <c r="K51" s="1605">
        <f t="shared" si="1"/>
      </c>
      <c r="L51" s="539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</row>
    <row r="52" spans="1:12" ht="18.75" customHeight="1">
      <c r="A52" s="542">
        <v>145</v>
      </c>
      <c r="B52" s="346"/>
      <c r="C52" s="349">
        <v>1303</v>
      </c>
      <c r="D52" s="385" t="s">
        <v>1174</v>
      </c>
      <c r="E52" s="682"/>
      <c r="F52" s="683">
        <f>G52+H52+I52+J52</f>
        <v>0</v>
      </c>
      <c r="G52" s="606"/>
      <c r="H52" s="607"/>
      <c r="I52" s="607"/>
      <c r="J52" s="608"/>
      <c r="K52" s="1605">
        <f t="shared" si="1"/>
      </c>
      <c r="L52" s="539"/>
    </row>
    <row r="53" spans="1:12" ht="18.75" customHeight="1">
      <c r="A53" s="542"/>
      <c r="B53" s="346"/>
      <c r="C53" s="349">
        <v>1304</v>
      </c>
      <c r="D53" s="385" t="s">
        <v>1175</v>
      </c>
      <c r="E53" s="682"/>
      <c r="F53" s="683">
        <f>G53+H53+I53+J53</f>
        <v>0</v>
      </c>
      <c r="G53" s="606"/>
      <c r="H53" s="607"/>
      <c r="I53" s="607"/>
      <c r="J53" s="608"/>
      <c r="K53" s="1605">
        <f t="shared" si="1"/>
      </c>
      <c r="L53" s="539"/>
    </row>
    <row r="54" spans="1:12" ht="18.75" customHeight="1">
      <c r="A54" s="542">
        <v>150</v>
      </c>
      <c r="B54" s="346"/>
      <c r="C54" s="373">
        <v>1308</v>
      </c>
      <c r="D54" s="386" t="s">
        <v>1176</v>
      </c>
      <c r="E54" s="686"/>
      <c r="F54" s="687">
        <f>G54+H54+I54+J54</f>
        <v>0</v>
      </c>
      <c r="G54" s="615"/>
      <c r="H54" s="616"/>
      <c r="I54" s="616"/>
      <c r="J54" s="617"/>
      <c r="K54" s="1605">
        <f t="shared" si="1"/>
      </c>
      <c r="L54" s="539"/>
    </row>
    <row r="55" spans="1:26" s="406" customFormat="1" ht="18.75" customHeight="1">
      <c r="A55" s="543">
        <v>160</v>
      </c>
      <c r="B55" s="375">
        <v>1400</v>
      </c>
      <c r="C55" s="376" t="s">
        <v>1177</v>
      </c>
      <c r="D55" s="377"/>
      <c r="E55" s="378">
        <f aca="true" t="shared" si="7" ref="E55:J55">SUM(E56:E57)</f>
        <v>0</v>
      </c>
      <c r="F55" s="379">
        <f t="shared" si="7"/>
        <v>0</v>
      </c>
      <c r="G55" s="673">
        <f t="shared" si="7"/>
        <v>0</v>
      </c>
      <c r="H55" s="674">
        <f t="shared" si="7"/>
        <v>0</v>
      </c>
      <c r="I55" s="675">
        <f t="shared" si="7"/>
        <v>0</v>
      </c>
      <c r="J55" s="676">
        <f t="shared" si="7"/>
        <v>0</v>
      </c>
      <c r="K55" s="1605">
        <f t="shared" si="1"/>
      </c>
      <c r="L55" s="539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12" ht="18.75" customHeight="1">
      <c r="A56" s="542">
        <v>165</v>
      </c>
      <c r="B56" s="346"/>
      <c r="C56" s="347">
        <v>1401</v>
      </c>
      <c r="D56" s="348" t="s">
        <v>1178</v>
      </c>
      <c r="E56" s="680"/>
      <c r="F56" s="681">
        <f>G56+H56+I56+J56</f>
        <v>0</v>
      </c>
      <c r="G56" s="603"/>
      <c r="H56" s="604"/>
      <c r="I56" s="604"/>
      <c r="J56" s="605"/>
      <c r="K56" s="1605">
        <f t="shared" si="1"/>
      </c>
      <c r="L56" s="539"/>
    </row>
    <row r="57" spans="1:26" ht="18.75" customHeight="1">
      <c r="A57" s="542">
        <v>170</v>
      </c>
      <c r="B57" s="346"/>
      <c r="C57" s="352">
        <v>1402</v>
      </c>
      <c r="D57" s="387" t="s">
        <v>1179</v>
      </c>
      <c r="E57" s="686"/>
      <c r="F57" s="687">
        <f>G57+H57+I57+J57</f>
        <v>0</v>
      </c>
      <c r="G57" s="615"/>
      <c r="H57" s="616"/>
      <c r="I57" s="616"/>
      <c r="J57" s="617"/>
      <c r="K57" s="1605">
        <f t="shared" si="1"/>
      </c>
      <c r="L57" s="539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</row>
    <row r="58" spans="1:26" s="406" customFormat="1" ht="18.75" customHeight="1">
      <c r="A58" s="543">
        <v>175</v>
      </c>
      <c r="B58" s="375">
        <v>1500</v>
      </c>
      <c r="C58" s="376" t="s">
        <v>1180</v>
      </c>
      <c r="D58" s="377"/>
      <c r="E58" s="378">
        <f aca="true" t="shared" si="8" ref="E58:J58">SUM(E59:E60)</f>
        <v>0</v>
      </c>
      <c r="F58" s="379">
        <f t="shared" si="8"/>
        <v>0</v>
      </c>
      <c r="G58" s="673">
        <f t="shared" si="8"/>
        <v>0</v>
      </c>
      <c r="H58" s="674">
        <f t="shared" si="8"/>
        <v>0</v>
      </c>
      <c r="I58" s="675">
        <f t="shared" si="8"/>
        <v>0</v>
      </c>
      <c r="J58" s="676">
        <f t="shared" si="8"/>
        <v>0</v>
      </c>
      <c r="K58" s="1605">
        <f t="shared" si="1"/>
      </c>
      <c r="L58" s="539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12" ht="18.75" customHeight="1">
      <c r="A59" s="542">
        <v>180</v>
      </c>
      <c r="B59" s="346"/>
      <c r="C59" s="347">
        <v>1501</v>
      </c>
      <c r="D59" s="388" t="s">
        <v>1181</v>
      </c>
      <c r="E59" s="680"/>
      <c r="F59" s="681">
        <f>G59+H59+I59+J59</f>
        <v>0</v>
      </c>
      <c r="G59" s="603"/>
      <c r="H59" s="604"/>
      <c r="I59" s="604"/>
      <c r="J59" s="605"/>
      <c r="K59" s="1605">
        <f t="shared" si="1"/>
      </c>
      <c r="L59" s="539"/>
    </row>
    <row r="60" spans="1:26" ht="18.75" customHeight="1">
      <c r="A60" s="542">
        <v>185</v>
      </c>
      <c r="B60" s="346"/>
      <c r="C60" s="352">
        <v>1502</v>
      </c>
      <c r="D60" s="389" t="s">
        <v>1182</v>
      </c>
      <c r="E60" s="686"/>
      <c r="F60" s="687">
        <f>G60+H60+I60+J60</f>
        <v>0</v>
      </c>
      <c r="G60" s="615"/>
      <c r="H60" s="616"/>
      <c r="I60" s="616"/>
      <c r="J60" s="617"/>
      <c r="K60" s="1605">
        <f t="shared" si="1"/>
      </c>
      <c r="L60" s="539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12" ht="18.75" customHeight="1">
      <c r="A61" s="542"/>
      <c r="B61" s="375">
        <v>1600</v>
      </c>
      <c r="C61" s="376" t="s">
        <v>1183</v>
      </c>
      <c r="D61" s="377"/>
      <c r="E61" s="378"/>
      <c r="F61" s="379">
        <f>G61+H61+I61+J61</f>
        <v>0</v>
      </c>
      <c r="G61" s="1404"/>
      <c r="H61" s="1405"/>
      <c r="I61" s="1405"/>
      <c r="J61" s="1406"/>
      <c r="K61" s="1605">
        <f t="shared" si="1"/>
      </c>
      <c r="L61" s="539"/>
    </row>
    <row r="62" spans="1:26" s="406" customFormat="1" ht="18.75" customHeight="1">
      <c r="A62" s="543">
        <v>200</v>
      </c>
      <c r="B62" s="375">
        <v>1700</v>
      </c>
      <c r="C62" s="376" t="s">
        <v>1184</v>
      </c>
      <c r="D62" s="377"/>
      <c r="E62" s="378">
        <f aca="true" t="shared" si="9" ref="E62:J62">SUM(E63:E68)</f>
        <v>0</v>
      </c>
      <c r="F62" s="379">
        <f t="shared" si="9"/>
        <v>0</v>
      </c>
      <c r="G62" s="673">
        <f t="shared" si="9"/>
        <v>0</v>
      </c>
      <c r="H62" s="674">
        <f t="shared" si="9"/>
        <v>0</v>
      </c>
      <c r="I62" s="675">
        <f t="shared" si="9"/>
        <v>0</v>
      </c>
      <c r="J62" s="676">
        <f t="shared" si="9"/>
        <v>0</v>
      </c>
      <c r="K62" s="1605">
        <f t="shared" si="1"/>
      </c>
      <c r="L62" s="539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12" ht="18.75" customHeight="1">
      <c r="A63" s="542">
        <v>205</v>
      </c>
      <c r="B63" s="346"/>
      <c r="C63" s="347">
        <v>1701</v>
      </c>
      <c r="D63" s="348" t="s">
        <v>1185</v>
      </c>
      <c r="E63" s="680"/>
      <c r="F63" s="681">
        <f aca="true" t="shared" si="10" ref="F63:F71">G63+H63+I63+J63</f>
        <v>0</v>
      </c>
      <c r="G63" s="603"/>
      <c r="H63" s="604"/>
      <c r="I63" s="604"/>
      <c r="J63" s="605"/>
      <c r="K63" s="1605">
        <f t="shared" si="1"/>
      </c>
      <c r="L63" s="539"/>
    </row>
    <row r="64" spans="1:26" ht="18.75" customHeight="1">
      <c r="A64" s="542">
        <v>210</v>
      </c>
      <c r="B64" s="346"/>
      <c r="C64" s="349">
        <v>1702</v>
      </c>
      <c r="D64" s="350" t="s">
        <v>1186</v>
      </c>
      <c r="E64" s="682"/>
      <c r="F64" s="683">
        <f t="shared" si="10"/>
        <v>0</v>
      </c>
      <c r="G64" s="606"/>
      <c r="H64" s="607"/>
      <c r="I64" s="607"/>
      <c r="J64" s="608"/>
      <c r="K64" s="1605">
        <f t="shared" si="1"/>
      </c>
      <c r="L64" s="539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</row>
    <row r="65" spans="1:12" ht="18.75" customHeight="1">
      <c r="A65" s="542">
        <v>215</v>
      </c>
      <c r="B65" s="346"/>
      <c r="C65" s="349">
        <v>1703</v>
      </c>
      <c r="D65" s="350" t="s">
        <v>1187</v>
      </c>
      <c r="E65" s="682"/>
      <c r="F65" s="683">
        <f t="shared" si="10"/>
        <v>0</v>
      </c>
      <c r="G65" s="606"/>
      <c r="H65" s="607"/>
      <c r="I65" s="607"/>
      <c r="J65" s="608"/>
      <c r="K65" s="1605">
        <f t="shared" si="1"/>
      </c>
      <c r="L65" s="539"/>
    </row>
    <row r="66" spans="1:12" ht="18.75" customHeight="1">
      <c r="A66" s="542">
        <v>225</v>
      </c>
      <c r="B66" s="346"/>
      <c r="C66" s="349">
        <v>1706</v>
      </c>
      <c r="D66" s="350" t="s">
        <v>1188</v>
      </c>
      <c r="E66" s="682"/>
      <c r="F66" s="683">
        <f t="shared" si="10"/>
        <v>0</v>
      </c>
      <c r="G66" s="606"/>
      <c r="H66" s="607"/>
      <c r="I66" s="607"/>
      <c r="J66" s="608"/>
      <c r="K66" s="1605">
        <f t="shared" si="1"/>
      </c>
      <c r="L66" s="539"/>
    </row>
    <row r="67" spans="1:12" ht="18.75" customHeight="1">
      <c r="A67" s="542">
        <v>226</v>
      </c>
      <c r="B67" s="346"/>
      <c r="C67" s="349">
        <v>1707</v>
      </c>
      <c r="D67" s="350" t="s">
        <v>1189</v>
      </c>
      <c r="E67" s="682"/>
      <c r="F67" s="683">
        <f t="shared" si="10"/>
        <v>0</v>
      </c>
      <c r="G67" s="606"/>
      <c r="H67" s="607"/>
      <c r="I67" s="607"/>
      <c r="J67" s="608"/>
      <c r="K67" s="1605">
        <f t="shared" si="1"/>
      </c>
      <c r="L67" s="539"/>
    </row>
    <row r="68" spans="1:12" ht="18.75" customHeight="1">
      <c r="A68" s="542">
        <v>227</v>
      </c>
      <c r="B68" s="346"/>
      <c r="C68" s="352">
        <v>1709</v>
      </c>
      <c r="D68" s="380" t="s">
        <v>1190</v>
      </c>
      <c r="E68" s="686"/>
      <c r="F68" s="687">
        <f t="shared" si="10"/>
        <v>0</v>
      </c>
      <c r="G68" s="615"/>
      <c r="H68" s="616"/>
      <c r="I68" s="616"/>
      <c r="J68" s="617"/>
      <c r="K68" s="1605">
        <f t="shared" si="1"/>
      </c>
      <c r="L68" s="539"/>
    </row>
    <row r="69" spans="1:26" s="406" customFormat="1" ht="18.75" customHeight="1">
      <c r="A69" s="543">
        <v>231</v>
      </c>
      <c r="B69" s="375">
        <v>1800</v>
      </c>
      <c r="C69" s="376" t="s">
        <v>1191</v>
      </c>
      <c r="D69" s="377"/>
      <c r="E69" s="378"/>
      <c r="F69" s="379">
        <f t="shared" si="10"/>
        <v>0</v>
      </c>
      <c r="G69" s="1404"/>
      <c r="H69" s="1405"/>
      <c r="I69" s="1405"/>
      <c r="J69" s="1406"/>
      <c r="K69" s="1605">
        <f t="shared" si="1"/>
      </c>
      <c r="L69" s="539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</row>
    <row r="70" spans="1:26" s="406" customFormat="1" ht="18.75" customHeight="1">
      <c r="A70" s="543">
        <v>235</v>
      </c>
      <c r="B70" s="375">
        <v>1900</v>
      </c>
      <c r="C70" s="376" t="s">
        <v>1192</v>
      </c>
      <c r="D70" s="377"/>
      <c r="E70" s="378"/>
      <c r="F70" s="379">
        <f t="shared" si="10"/>
        <v>0</v>
      </c>
      <c r="G70" s="1404"/>
      <c r="H70" s="1405"/>
      <c r="I70" s="1405"/>
      <c r="J70" s="1406"/>
      <c r="K70" s="1605">
        <f t="shared" si="1"/>
      </c>
      <c r="L70" s="539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</row>
    <row r="71" spans="1:12" s="406" customFormat="1" ht="18.75" customHeight="1">
      <c r="A71" s="543">
        <v>255</v>
      </c>
      <c r="B71" s="375">
        <v>2000</v>
      </c>
      <c r="C71" s="376" t="s">
        <v>1193</v>
      </c>
      <c r="D71" s="377"/>
      <c r="E71" s="378"/>
      <c r="F71" s="379">
        <f t="shared" si="10"/>
        <v>0</v>
      </c>
      <c r="G71" s="1404"/>
      <c r="H71" s="1405"/>
      <c r="I71" s="1405"/>
      <c r="J71" s="1406"/>
      <c r="K71" s="1605">
        <f t="shared" si="1"/>
      </c>
      <c r="L71" s="539"/>
    </row>
    <row r="72" spans="1:12" s="406" customFormat="1" ht="18.75" customHeight="1">
      <c r="A72" s="543">
        <v>265</v>
      </c>
      <c r="B72" s="375">
        <v>2400</v>
      </c>
      <c r="C72" s="376" t="s">
        <v>1194</v>
      </c>
      <c r="D72" s="377"/>
      <c r="E72" s="378">
        <f aca="true" t="shared" si="11" ref="E72:J72">SUM(E73:E86)</f>
        <v>12901800</v>
      </c>
      <c r="F72" s="379">
        <f t="shared" si="11"/>
        <v>7762078</v>
      </c>
      <c r="G72" s="673">
        <f t="shared" si="11"/>
        <v>7762078</v>
      </c>
      <c r="H72" s="674">
        <f t="shared" si="11"/>
        <v>0</v>
      </c>
      <c r="I72" s="675">
        <f t="shared" si="11"/>
        <v>0</v>
      </c>
      <c r="J72" s="676">
        <f t="shared" si="11"/>
        <v>0</v>
      </c>
      <c r="K72" s="1605">
        <f t="shared" si="1"/>
        <v>1</v>
      </c>
      <c r="L72" s="539"/>
    </row>
    <row r="73" spans="1:12" ht="18.75" customHeight="1">
      <c r="A73" s="542">
        <v>270</v>
      </c>
      <c r="B73" s="346"/>
      <c r="C73" s="347">
        <v>2401</v>
      </c>
      <c r="D73" s="388" t="s">
        <v>1195</v>
      </c>
      <c r="E73" s="680"/>
      <c r="F73" s="681">
        <f aca="true" t="shared" si="12" ref="F73:F86">G73+H73+I73+J73</f>
        <v>0</v>
      </c>
      <c r="G73" s="603"/>
      <c r="H73" s="604"/>
      <c r="I73" s="604"/>
      <c r="J73" s="605"/>
      <c r="K73" s="1605">
        <f t="shared" si="1"/>
      </c>
      <c r="L73" s="539"/>
    </row>
    <row r="74" spans="1:26" ht="18.75" customHeight="1">
      <c r="A74" s="542">
        <v>280</v>
      </c>
      <c r="B74" s="346"/>
      <c r="C74" s="349">
        <v>2403</v>
      </c>
      <c r="D74" s="385" t="s">
        <v>1196</v>
      </c>
      <c r="E74" s="682"/>
      <c r="F74" s="683">
        <f t="shared" si="12"/>
        <v>0</v>
      </c>
      <c r="G74" s="606"/>
      <c r="H74" s="607"/>
      <c r="I74" s="607"/>
      <c r="J74" s="608"/>
      <c r="K74" s="1605">
        <f t="shared" si="1"/>
      </c>
      <c r="L74" s="539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12" ht="18.75" customHeight="1">
      <c r="A75" s="542">
        <v>285</v>
      </c>
      <c r="B75" s="346"/>
      <c r="C75" s="349">
        <v>2404</v>
      </c>
      <c r="D75" s="350" t="s">
        <v>1197</v>
      </c>
      <c r="E75" s="682"/>
      <c r="F75" s="683">
        <f t="shared" si="12"/>
        <v>0</v>
      </c>
      <c r="G75" s="606"/>
      <c r="H75" s="607"/>
      <c r="I75" s="607"/>
      <c r="J75" s="608"/>
      <c r="K75" s="1605">
        <f t="shared" si="1"/>
      </c>
      <c r="L75" s="539"/>
    </row>
    <row r="76" spans="1:12" ht="18.75" customHeight="1">
      <c r="A76" s="542">
        <v>290</v>
      </c>
      <c r="B76" s="346"/>
      <c r="C76" s="349">
        <v>2405</v>
      </c>
      <c r="D76" s="385" t="s">
        <v>1198</v>
      </c>
      <c r="E76" s="682"/>
      <c r="F76" s="683">
        <f t="shared" si="12"/>
        <v>0</v>
      </c>
      <c r="G76" s="606"/>
      <c r="H76" s="607"/>
      <c r="I76" s="607"/>
      <c r="J76" s="608"/>
      <c r="K76" s="1605">
        <f t="shared" si="1"/>
      </c>
      <c r="L76" s="539"/>
    </row>
    <row r="77" spans="1:12" ht="18.75" customHeight="1">
      <c r="A77" s="542">
        <v>295</v>
      </c>
      <c r="B77" s="346"/>
      <c r="C77" s="349">
        <v>2406</v>
      </c>
      <c r="D77" s="385" t="s">
        <v>1199</v>
      </c>
      <c r="E77" s="682"/>
      <c r="F77" s="683">
        <f t="shared" si="12"/>
        <v>0</v>
      </c>
      <c r="G77" s="606"/>
      <c r="H77" s="607"/>
      <c r="I77" s="607"/>
      <c r="J77" s="608"/>
      <c r="K77" s="1605">
        <f t="shared" si="1"/>
      </c>
      <c r="L77" s="539"/>
    </row>
    <row r="78" spans="1:12" ht="18.75" customHeight="1">
      <c r="A78" s="542">
        <v>300</v>
      </c>
      <c r="B78" s="346"/>
      <c r="C78" s="349">
        <v>2407</v>
      </c>
      <c r="D78" s="385" t="s">
        <v>1200</v>
      </c>
      <c r="E78" s="682"/>
      <c r="F78" s="683">
        <f t="shared" si="12"/>
        <v>0</v>
      </c>
      <c r="G78" s="606"/>
      <c r="H78" s="607"/>
      <c r="I78" s="607"/>
      <c r="J78" s="608"/>
      <c r="K78" s="1605">
        <f t="shared" si="1"/>
      </c>
      <c r="L78" s="539"/>
    </row>
    <row r="79" spans="1:12" ht="18.75" customHeight="1">
      <c r="A79" s="542">
        <v>305</v>
      </c>
      <c r="B79" s="346"/>
      <c r="C79" s="349">
        <v>2408</v>
      </c>
      <c r="D79" s="385" t="s">
        <v>1201</v>
      </c>
      <c r="E79" s="682"/>
      <c r="F79" s="683">
        <f t="shared" si="12"/>
        <v>0</v>
      </c>
      <c r="G79" s="606"/>
      <c r="H79" s="607"/>
      <c r="I79" s="607"/>
      <c r="J79" s="608"/>
      <c r="K79" s="1605">
        <f t="shared" si="1"/>
      </c>
      <c r="L79" s="539"/>
    </row>
    <row r="80" spans="1:12" ht="18.75" customHeight="1">
      <c r="A80" s="542">
        <v>310</v>
      </c>
      <c r="B80" s="346"/>
      <c r="C80" s="349">
        <v>2409</v>
      </c>
      <c r="D80" s="385" t="s">
        <v>1202</v>
      </c>
      <c r="E80" s="682"/>
      <c r="F80" s="683">
        <f t="shared" si="12"/>
        <v>0</v>
      </c>
      <c r="G80" s="606"/>
      <c r="H80" s="607"/>
      <c r="I80" s="607"/>
      <c r="J80" s="608"/>
      <c r="K80" s="1605">
        <f t="shared" si="1"/>
      </c>
      <c r="L80" s="539"/>
    </row>
    <row r="81" spans="1:12" ht="18.75" customHeight="1">
      <c r="A81" s="542">
        <v>315</v>
      </c>
      <c r="B81" s="346"/>
      <c r="C81" s="349">
        <v>2410</v>
      </c>
      <c r="D81" s="385" t="s">
        <v>1203</v>
      </c>
      <c r="E81" s="682"/>
      <c r="F81" s="683">
        <f t="shared" si="12"/>
        <v>0</v>
      </c>
      <c r="G81" s="606"/>
      <c r="H81" s="607"/>
      <c r="I81" s="607"/>
      <c r="J81" s="608"/>
      <c r="K81" s="1605">
        <f t="shared" si="1"/>
      </c>
      <c r="L81" s="539"/>
    </row>
    <row r="82" spans="1:12" ht="18.75" customHeight="1">
      <c r="A82" s="542">
        <v>325</v>
      </c>
      <c r="B82" s="346"/>
      <c r="C82" s="349">
        <v>2412</v>
      </c>
      <c r="D82" s="350" t="s">
        <v>1204</v>
      </c>
      <c r="E82" s="682"/>
      <c r="F82" s="683">
        <f t="shared" si="12"/>
        <v>0</v>
      </c>
      <c r="G82" s="606"/>
      <c r="H82" s="607"/>
      <c r="I82" s="607"/>
      <c r="J82" s="608"/>
      <c r="K82" s="1605">
        <f t="shared" si="1"/>
      </c>
      <c r="L82" s="539"/>
    </row>
    <row r="83" spans="1:12" ht="18.75" customHeight="1">
      <c r="A83" s="542">
        <v>330</v>
      </c>
      <c r="B83" s="346"/>
      <c r="C83" s="349">
        <v>2413</v>
      </c>
      <c r="D83" s="385" t="s">
        <v>1205</v>
      </c>
      <c r="E83" s="682">
        <v>12901800</v>
      </c>
      <c r="F83" s="683">
        <f t="shared" si="12"/>
        <v>7762078</v>
      </c>
      <c r="G83" s="1610">
        <v>7762078</v>
      </c>
      <c r="H83" s="607"/>
      <c r="I83" s="607"/>
      <c r="J83" s="608"/>
      <c r="K83" s="1605">
        <f t="shared" si="1"/>
        <v>1</v>
      </c>
      <c r="L83" s="539"/>
    </row>
    <row r="84" spans="1:12" ht="18.75" customHeight="1">
      <c r="A84" s="544">
        <v>335</v>
      </c>
      <c r="B84" s="346"/>
      <c r="C84" s="349">
        <v>2415</v>
      </c>
      <c r="D84" s="350" t="s">
        <v>1206</v>
      </c>
      <c r="E84" s="682"/>
      <c r="F84" s="683">
        <f t="shared" si="12"/>
        <v>0</v>
      </c>
      <c r="G84" s="606"/>
      <c r="H84" s="607"/>
      <c r="I84" s="607"/>
      <c r="J84" s="608"/>
      <c r="K84" s="1605">
        <f t="shared" si="1"/>
      </c>
      <c r="L84" s="539"/>
    </row>
    <row r="85" spans="1:12" ht="18.75" customHeight="1">
      <c r="A85" s="545">
        <v>340</v>
      </c>
      <c r="B85" s="356"/>
      <c r="C85" s="349">
        <v>2418</v>
      </c>
      <c r="D85" s="390" t="s">
        <v>1207</v>
      </c>
      <c r="E85" s="682"/>
      <c r="F85" s="683">
        <f t="shared" si="12"/>
        <v>0</v>
      </c>
      <c r="G85" s="606"/>
      <c r="H85" s="607"/>
      <c r="I85" s="607"/>
      <c r="J85" s="608"/>
      <c r="K85" s="1605">
        <f t="shared" si="1"/>
      </c>
      <c r="L85" s="539"/>
    </row>
    <row r="86" spans="1:12" ht="18.75" customHeight="1">
      <c r="A86" s="545">
        <v>345</v>
      </c>
      <c r="B86" s="357"/>
      <c r="C86" s="352">
        <v>2419</v>
      </c>
      <c r="D86" s="387" t="s">
        <v>1208</v>
      </c>
      <c r="E86" s="686"/>
      <c r="F86" s="687">
        <f t="shared" si="12"/>
        <v>0</v>
      </c>
      <c r="G86" s="615"/>
      <c r="H86" s="616"/>
      <c r="I86" s="616"/>
      <c r="J86" s="617"/>
      <c r="K86" s="1605">
        <f aca="true" t="shared" si="13" ref="K86:K149">(IF($E86&lt;&gt;0,$K$2,IF($F86&lt;&gt;0,$K$2,IF($G86&lt;&gt;0,$K$2,IF($H86&lt;&gt;0,$K$2,IF($I86&lt;&gt;0,$K$2,IF($J86&lt;&gt;0,$K$2,"")))))))</f>
      </c>
      <c r="L86" s="539"/>
    </row>
    <row r="87" spans="1:26" s="406" customFormat="1" ht="18.75" customHeight="1">
      <c r="A87" s="546">
        <v>350</v>
      </c>
      <c r="B87" s="375">
        <v>2500</v>
      </c>
      <c r="C87" s="376" t="s">
        <v>1209</v>
      </c>
      <c r="D87" s="377"/>
      <c r="E87" s="378">
        <f aca="true" t="shared" si="14" ref="E87:J87">SUM(E88:E89)</f>
        <v>0</v>
      </c>
      <c r="F87" s="379">
        <f t="shared" si="14"/>
        <v>0</v>
      </c>
      <c r="G87" s="673">
        <f t="shared" si="14"/>
        <v>0</v>
      </c>
      <c r="H87" s="674">
        <f t="shared" si="14"/>
        <v>0</v>
      </c>
      <c r="I87" s="675">
        <f t="shared" si="14"/>
        <v>0</v>
      </c>
      <c r="J87" s="676">
        <f t="shared" si="14"/>
        <v>0</v>
      </c>
      <c r="K87" s="1605">
        <f t="shared" si="13"/>
      </c>
      <c r="L87" s="539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</row>
    <row r="88" spans="1:12" ht="18.75" customHeight="1">
      <c r="A88" s="545">
        <v>355</v>
      </c>
      <c r="B88" s="356"/>
      <c r="C88" s="347">
        <v>2501</v>
      </c>
      <c r="D88" s="391" t="s">
        <v>1210</v>
      </c>
      <c r="E88" s="680"/>
      <c r="F88" s="681">
        <f>G88+H88+I88+J88</f>
        <v>0</v>
      </c>
      <c r="G88" s="603"/>
      <c r="H88" s="604"/>
      <c r="I88" s="604"/>
      <c r="J88" s="605"/>
      <c r="K88" s="1605">
        <f t="shared" si="13"/>
      </c>
      <c r="L88" s="539"/>
    </row>
    <row r="89" spans="1:26" ht="18.75" customHeight="1">
      <c r="A89" s="545">
        <v>356</v>
      </c>
      <c r="B89" s="357"/>
      <c r="C89" s="352">
        <v>2502</v>
      </c>
      <c r="D89" s="392" t="s">
        <v>1674</v>
      </c>
      <c r="E89" s="686"/>
      <c r="F89" s="687">
        <f>G89+H89+I89+J89</f>
        <v>0</v>
      </c>
      <c r="G89" s="615"/>
      <c r="H89" s="616"/>
      <c r="I89" s="616"/>
      <c r="J89" s="617"/>
      <c r="K89" s="1605">
        <f t="shared" si="13"/>
      </c>
      <c r="L89" s="539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</row>
    <row r="90" spans="1:26" s="406" customFormat="1" ht="18.75" customHeight="1">
      <c r="A90" s="547">
        <v>360</v>
      </c>
      <c r="B90" s="375">
        <v>2600</v>
      </c>
      <c r="C90" s="376" t="s">
        <v>1675</v>
      </c>
      <c r="D90" s="377"/>
      <c r="E90" s="378"/>
      <c r="F90" s="379">
        <f>G90+H90+I90+J90</f>
        <v>0</v>
      </c>
      <c r="G90" s="1404"/>
      <c r="H90" s="1405"/>
      <c r="I90" s="1405"/>
      <c r="J90" s="1406"/>
      <c r="K90" s="1605">
        <f t="shared" si="13"/>
      </c>
      <c r="L90" s="539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</row>
    <row r="91" spans="1:26" s="406" customFormat="1" ht="18.75" customHeight="1">
      <c r="A91" s="547">
        <v>370</v>
      </c>
      <c r="B91" s="375">
        <v>2700</v>
      </c>
      <c r="C91" s="376" t="s">
        <v>1676</v>
      </c>
      <c r="D91" s="377"/>
      <c r="E91" s="378">
        <f aca="true" t="shared" si="15" ref="E91:J91">SUM(E92:E104)</f>
        <v>0</v>
      </c>
      <c r="F91" s="379">
        <f t="shared" si="15"/>
        <v>0</v>
      </c>
      <c r="G91" s="673">
        <f t="shared" si="15"/>
        <v>0</v>
      </c>
      <c r="H91" s="674">
        <f t="shared" si="15"/>
        <v>0</v>
      </c>
      <c r="I91" s="675">
        <f t="shared" si="15"/>
        <v>0</v>
      </c>
      <c r="J91" s="676">
        <f t="shared" si="15"/>
        <v>0</v>
      </c>
      <c r="K91" s="1605">
        <f t="shared" si="13"/>
      </c>
      <c r="L91" s="539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</row>
    <row r="92" spans="1:26" ht="18.75" customHeight="1">
      <c r="A92" s="548">
        <v>375</v>
      </c>
      <c r="B92" s="346"/>
      <c r="C92" s="347">
        <v>2701</v>
      </c>
      <c r="D92" s="348" t="s">
        <v>1677</v>
      </c>
      <c r="E92" s="680"/>
      <c r="F92" s="681">
        <f aca="true" t="shared" si="16" ref="F92:F104">G92+H92+I92+J92</f>
        <v>0</v>
      </c>
      <c r="G92" s="603"/>
      <c r="H92" s="604"/>
      <c r="I92" s="604"/>
      <c r="J92" s="605"/>
      <c r="K92" s="1605">
        <f t="shared" si="13"/>
      </c>
      <c r="L92" s="539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</row>
    <row r="93" spans="1:26" ht="18.75" customHeight="1">
      <c r="A93" s="548">
        <v>380</v>
      </c>
      <c r="B93" s="346"/>
      <c r="C93" s="349" t="s">
        <v>1678</v>
      </c>
      <c r="D93" s="350" t="s">
        <v>1679</v>
      </c>
      <c r="E93" s="682"/>
      <c r="F93" s="683">
        <f t="shared" si="16"/>
        <v>0</v>
      </c>
      <c r="G93" s="606"/>
      <c r="H93" s="607"/>
      <c r="I93" s="607"/>
      <c r="J93" s="608"/>
      <c r="K93" s="1605">
        <f t="shared" si="13"/>
      </c>
      <c r="L93" s="539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</row>
    <row r="94" spans="1:12" ht="18.75" customHeight="1">
      <c r="A94" s="548">
        <v>385</v>
      </c>
      <c r="B94" s="346"/>
      <c r="C94" s="349" t="s">
        <v>1680</v>
      </c>
      <c r="D94" s="350" t="s">
        <v>1681</v>
      </c>
      <c r="E94" s="682"/>
      <c r="F94" s="683">
        <f t="shared" si="16"/>
        <v>0</v>
      </c>
      <c r="G94" s="606"/>
      <c r="H94" s="607"/>
      <c r="I94" s="607"/>
      <c r="J94" s="608"/>
      <c r="K94" s="1605">
        <f t="shared" si="13"/>
      </c>
      <c r="L94" s="539"/>
    </row>
    <row r="95" spans="1:12" ht="18.75" customHeight="1">
      <c r="A95" s="548">
        <v>390</v>
      </c>
      <c r="B95" s="358"/>
      <c r="C95" s="349">
        <v>2704</v>
      </c>
      <c r="D95" s="350" t="s">
        <v>1682</v>
      </c>
      <c r="E95" s="682"/>
      <c r="F95" s="683">
        <f t="shared" si="16"/>
        <v>0</v>
      </c>
      <c r="G95" s="606"/>
      <c r="H95" s="607"/>
      <c r="I95" s="607"/>
      <c r="J95" s="608"/>
      <c r="K95" s="1605">
        <f t="shared" si="13"/>
      </c>
      <c r="L95" s="539"/>
    </row>
    <row r="96" spans="1:12" ht="18.75" customHeight="1">
      <c r="A96" s="548">
        <v>395</v>
      </c>
      <c r="B96" s="346"/>
      <c r="C96" s="349" t="s">
        <v>1683</v>
      </c>
      <c r="D96" s="350" t="s">
        <v>1684</v>
      </c>
      <c r="E96" s="682"/>
      <c r="F96" s="683">
        <f t="shared" si="16"/>
        <v>0</v>
      </c>
      <c r="G96" s="606"/>
      <c r="H96" s="607"/>
      <c r="I96" s="607"/>
      <c r="J96" s="608"/>
      <c r="K96" s="1605">
        <f t="shared" si="13"/>
      </c>
      <c r="L96" s="539"/>
    </row>
    <row r="97" spans="1:12" ht="18.75" customHeight="1">
      <c r="A97" s="548">
        <v>400</v>
      </c>
      <c r="B97" s="353"/>
      <c r="C97" s="349">
        <v>2706</v>
      </c>
      <c r="D97" s="350" t="s">
        <v>1685</v>
      </c>
      <c r="E97" s="682"/>
      <c r="F97" s="683">
        <f t="shared" si="16"/>
        <v>0</v>
      </c>
      <c r="G97" s="606"/>
      <c r="H97" s="607"/>
      <c r="I97" s="607"/>
      <c r="J97" s="608"/>
      <c r="K97" s="1605">
        <f t="shared" si="13"/>
      </c>
      <c r="L97" s="539"/>
    </row>
    <row r="98" spans="1:12" ht="18.75" customHeight="1">
      <c r="A98" s="548">
        <v>405</v>
      </c>
      <c r="B98" s="346"/>
      <c r="C98" s="349" t="s">
        <v>1686</v>
      </c>
      <c r="D98" s="350" t="s">
        <v>1687</v>
      </c>
      <c r="E98" s="682"/>
      <c r="F98" s="683">
        <f t="shared" si="16"/>
        <v>0</v>
      </c>
      <c r="G98" s="606"/>
      <c r="H98" s="607"/>
      <c r="I98" s="607"/>
      <c r="J98" s="608"/>
      <c r="K98" s="1605">
        <f t="shared" si="13"/>
      </c>
      <c r="L98" s="539"/>
    </row>
    <row r="99" spans="1:12" ht="18.75" customHeight="1">
      <c r="A99" s="548">
        <v>410</v>
      </c>
      <c r="B99" s="353"/>
      <c r="C99" s="349" t="s">
        <v>1688</v>
      </c>
      <c r="D99" s="350" t="s">
        <v>1215</v>
      </c>
      <c r="E99" s="682"/>
      <c r="F99" s="683">
        <f t="shared" si="16"/>
        <v>0</v>
      </c>
      <c r="G99" s="606"/>
      <c r="H99" s="607"/>
      <c r="I99" s="607"/>
      <c r="J99" s="608"/>
      <c r="K99" s="1605">
        <f t="shared" si="13"/>
      </c>
      <c r="L99" s="539"/>
    </row>
    <row r="100" spans="1:12" ht="18.75" customHeight="1">
      <c r="A100" s="548">
        <v>420</v>
      </c>
      <c r="B100" s="346"/>
      <c r="C100" s="349" t="s">
        <v>1216</v>
      </c>
      <c r="D100" s="350" t="s">
        <v>1217</v>
      </c>
      <c r="E100" s="682"/>
      <c r="F100" s="683">
        <f t="shared" si="16"/>
        <v>0</v>
      </c>
      <c r="G100" s="606"/>
      <c r="H100" s="607"/>
      <c r="I100" s="607"/>
      <c r="J100" s="608"/>
      <c r="K100" s="1605">
        <f t="shared" si="13"/>
      </c>
      <c r="L100" s="539"/>
    </row>
    <row r="101" spans="1:12" ht="18.75" customHeight="1">
      <c r="A101" s="548">
        <v>425</v>
      </c>
      <c r="B101" s="346"/>
      <c r="C101" s="349" t="s">
        <v>1218</v>
      </c>
      <c r="D101" s="350" t="s">
        <v>1219</v>
      </c>
      <c r="E101" s="682"/>
      <c r="F101" s="683">
        <f t="shared" si="16"/>
        <v>0</v>
      </c>
      <c r="G101" s="606"/>
      <c r="H101" s="607"/>
      <c r="I101" s="607"/>
      <c r="J101" s="608"/>
      <c r="K101" s="1605">
        <f t="shared" si="13"/>
      </c>
      <c r="L101" s="539"/>
    </row>
    <row r="102" spans="1:12" ht="18.75" customHeight="1">
      <c r="A102" s="548">
        <v>430</v>
      </c>
      <c r="B102" s="346"/>
      <c r="C102" s="349" t="s">
        <v>1220</v>
      </c>
      <c r="D102" s="350" t="s">
        <v>1221</v>
      </c>
      <c r="E102" s="682"/>
      <c r="F102" s="683">
        <f t="shared" si="16"/>
        <v>0</v>
      </c>
      <c r="G102" s="606"/>
      <c r="H102" s="607"/>
      <c r="I102" s="607"/>
      <c r="J102" s="608"/>
      <c r="K102" s="1605">
        <f t="shared" si="13"/>
      </c>
      <c r="L102" s="539"/>
    </row>
    <row r="103" spans="1:12" ht="18.75" customHeight="1">
      <c r="A103" s="548">
        <v>436</v>
      </c>
      <c r="B103" s="346"/>
      <c r="C103" s="349" t="s">
        <v>1222</v>
      </c>
      <c r="D103" s="393" t="s">
        <v>1223</v>
      </c>
      <c r="E103" s="682"/>
      <c r="F103" s="683">
        <f t="shared" si="16"/>
        <v>0</v>
      </c>
      <c r="G103" s="606"/>
      <c r="H103" s="607"/>
      <c r="I103" s="607"/>
      <c r="J103" s="608"/>
      <c r="K103" s="1605">
        <f t="shared" si="13"/>
      </c>
      <c r="L103" s="539"/>
    </row>
    <row r="104" spans="1:12" ht="18.75" customHeight="1">
      <c r="A104" s="548">
        <v>440</v>
      </c>
      <c r="B104" s="346"/>
      <c r="C104" s="352" t="s">
        <v>1224</v>
      </c>
      <c r="D104" s="394" t="s">
        <v>1225</v>
      </c>
      <c r="E104" s="686"/>
      <c r="F104" s="687">
        <f t="shared" si="16"/>
        <v>0</v>
      </c>
      <c r="G104" s="615"/>
      <c r="H104" s="616"/>
      <c r="I104" s="616"/>
      <c r="J104" s="617"/>
      <c r="K104" s="1605">
        <f t="shared" si="13"/>
      </c>
      <c r="L104" s="539"/>
    </row>
    <row r="105" spans="1:26" s="406" customFormat="1" ht="18.75" customHeight="1">
      <c r="A105" s="547">
        <v>445</v>
      </c>
      <c r="B105" s="375">
        <v>2800</v>
      </c>
      <c r="C105" s="376" t="s">
        <v>1226</v>
      </c>
      <c r="D105" s="377"/>
      <c r="E105" s="378">
        <f>+E106+E107+E108</f>
        <v>3800</v>
      </c>
      <c r="F105" s="379">
        <f>+F106+F107+F108</f>
        <v>3596</v>
      </c>
      <c r="G105" s="673">
        <f>+G106+G107+G108</f>
        <v>3596</v>
      </c>
      <c r="H105" s="674">
        <f>SUM(H106:H108)</f>
        <v>0</v>
      </c>
      <c r="I105" s="675">
        <f>+I106+I107+I108</f>
        <v>0</v>
      </c>
      <c r="J105" s="676">
        <f>SUM(J106:J108)</f>
        <v>0</v>
      </c>
      <c r="K105" s="1605">
        <f t="shared" si="13"/>
        <v>1</v>
      </c>
      <c r="L105" s="539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</row>
    <row r="106" spans="1:12" ht="32.25" customHeight="1">
      <c r="A106" s="548">
        <v>450</v>
      </c>
      <c r="B106" s="346"/>
      <c r="C106" s="347">
        <v>2801</v>
      </c>
      <c r="D106" s="388" t="s">
        <v>1227</v>
      </c>
      <c r="E106" s="680"/>
      <c r="F106" s="681">
        <f>G106+H106+I106+J106</f>
        <v>0</v>
      </c>
      <c r="G106" s="603"/>
      <c r="H106" s="604"/>
      <c r="I106" s="604"/>
      <c r="J106" s="605"/>
      <c r="K106" s="1605">
        <f t="shared" si="13"/>
      </c>
      <c r="L106" s="539"/>
    </row>
    <row r="107" spans="1:26" ht="18.75" customHeight="1">
      <c r="A107" s="548">
        <v>455</v>
      </c>
      <c r="B107" s="346"/>
      <c r="C107" s="349">
        <v>2802</v>
      </c>
      <c r="D107" s="390" t="s">
        <v>1228</v>
      </c>
      <c r="E107" s="682"/>
      <c r="F107" s="683">
        <f>G107+H107+I107+J107</f>
        <v>0</v>
      </c>
      <c r="G107" s="606"/>
      <c r="H107" s="607"/>
      <c r="I107" s="607"/>
      <c r="J107" s="608"/>
      <c r="K107" s="1605">
        <f t="shared" si="13"/>
      </c>
      <c r="L107" s="539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8.75" customHeight="1">
      <c r="A108" s="548">
        <v>455</v>
      </c>
      <c r="B108" s="346"/>
      <c r="C108" s="352">
        <v>2809</v>
      </c>
      <c r="D108" s="395" t="s">
        <v>827</v>
      </c>
      <c r="E108" s="686">
        <v>3800</v>
      </c>
      <c r="F108" s="687">
        <f>G108+H108+I108+J108</f>
        <v>3596</v>
      </c>
      <c r="G108" s="1611">
        <v>3596</v>
      </c>
      <c r="H108" s="616"/>
      <c r="I108" s="616"/>
      <c r="J108" s="617"/>
      <c r="K108" s="1605">
        <f t="shared" si="13"/>
        <v>1</v>
      </c>
      <c r="L108" s="539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s="406" customFormat="1" ht="18.75" customHeight="1">
      <c r="A109" s="547">
        <v>470</v>
      </c>
      <c r="B109" s="375">
        <v>3600</v>
      </c>
      <c r="C109" s="376" t="s">
        <v>1798</v>
      </c>
      <c r="D109" s="377"/>
      <c r="E109" s="378">
        <f aca="true" t="shared" si="17" ref="E109:J109">SUM(E110:E115)</f>
        <v>500</v>
      </c>
      <c r="F109" s="379">
        <f t="shared" si="17"/>
        <v>0</v>
      </c>
      <c r="G109" s="673">
        <f t="shared" si="17"/>
        <v>0</v>
      </c>
      <c r="H109" s="674">
        <f t="shared" si="17"/>
        <v>0</v>
      </c>
      <c r="I109" s="675">
        <f t="shared" si="17"/>
        <v>0</v>
      </c>
      <c r="J109" s="676">
        <f t="shared" si="17"/>
        <v>0</v>
      </c>
      <c r="K109" s="1605">
        <f t="shared" si="13"/>
        <v>1</v>
      </c>
      <c r="L109" s="539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</row>
    <row r="110" spans="1:12" ht="18.75" customHeight="1">
      <c r="A110" s="548">
        <v>475</v>
      </c>
      <c r="B110" s="346"/>
      <c r="C110" s="347">
        <v>3601</v>
      </c>
      <c r="D110" s="388" t="s">
        <v>1230</v>
      </c>
      <c r="E110" s="680"/>
      <c r="F110" s="681">
        <f aca="true" t="shared" si="18" ref="F110:F115">G110+H110+I110+J110</f>
        <v>0</v>
      </c>
      <c r="G110" s="603"/>
      <c r="H110" s="604"/>
      <c r="I110" s="604"/>
      <c r="J110" s="605"/>
      <c r="K110" s="1605">
        <f t="shared" si="13"/>
      </c>
      <c r="L110" s="539"/>
    </row>
    <row r="111" spans="1:26" ht="18.75" customHeight="1">
      <c r="A111" s="548">
        <v>480</v>
      </c>
      <c r="B111" s="346"/>
      <c r="C111" s="349">
        <v>3610</v>
      </c>
      <c r="D111" s="350" t="s">
        <v>1780</v>
      </c>
      <c r="E111" s="682"/>
      <c r="F111" s="683">
        <f t="shared" si="18"/>
        <v>0</v>
      </c>
      <c r="G111" s="606"/>
      <c r="H111" s="607"/>
      <c r="I111" s="607"/>
      <c r="J111" s="608"/>
      <c r="K111" s="1605">
        <f t="shared" si="13"/>
      </c>
      <c r="L111" s="539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8.75" customHeight="1">
      <c r="A112" s="548">
        <v>480</v>
      </c>
      <c r="B112" s="346"/>
      <c r="C112" s="349">
        <v>3611</v>
      </c>
      <c r="D112" s="350" t="s">
        <v>1231</v>
      </c>
      <c r="E112" s="682"/>
      <c r="F112" s="683">
        <f t="shared" si="18"/>
        <v>0</v>
      </c>
      <c r="G112" s="606"/>
      <c r="H112" s="607"/>
      <c r="I112" s="607"/>
      <c r="J112" s="608"/>
      <c r="K112" s="1605">
        <f t="shared" si="13"/>
      </c>
      <c r="L112" s="539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12" ht="18.75" customHeight="1">
      <c r="A113" s="548">
        <v>485</v>
      </c>
      <c r="B113" s="346"/>
      <c r="C113" s="349">
        <v>3612</v>
      </c>
      <c r="D113" s="350" t="s">
        <v>1232</v>
      </c>
      <c r="E113" s="682"/>
      <c r="F113" s="683">
        <f t="shared" si="18"/>
        <v>0</v>
      </c>
      <c r="G113" s="606"/>
      <c r="H113" s="607"/>
      <c r="I113" s="607"/>
      <c r="J113" s="608"/>
      <c r="K113" s="1605">
        <f t="shared" si="13"/>
      </c>
      <c r="L113" s="539"/>
    </row>
    <row r="114" spans="1:12" ht="18.75" customHeight="1">
      <c r="A114" s="548"/>
      <c r="B114" s="346"/>
      <c r="C114" s="349">
        <v>3618</v>
      </c>
      <c r="D114" s="350" t="s">
        <v>1772</v>
      </c>
      <c r="E114" s="682"/>
      <c r="F114" s="683">
        <f t="shared" si="18"/>
        <v>0</v>
      </c>
      <c r="G114" s="606"/>
      <c r="H114" s="607"/>
      <c r="I114" s="607"/>
      <c r="J114" s="608"/>
      <c r="K114" s="1605">
        <f t="shared" si="13"/>
      </c>
      <c r="L114" s="539"/>
    </row>
    <row r="115" spans="1:12" ht="18.75" customHeight="1">
      <c r="A115" s="548">
        <v>490</v>
      </c>
      <c r="B115" s="346"/>
      <c r="C115" s="373">
        <v>3619</v>
      </c>
      <c r="D115" s="394" t="s">
        <v>1233</v>
      </c>
      <c r="E115" s="686">
        <v>500</v>
      </c>
      <c r="F115" s="687">
        <f t="shared" si="18"/>
        <v>0</v>
      </c>
      <c r="G115" s="615"/>
      <c r="H115" s="616"/>
      <c r="I115" s="616"/>
      <c r="J115" s="617"/>
      <c r="K115" s="1605">
        <f t="shared" si="13"/>
        <v>1</v>
      </c>
      <c r="L115" s="539"/>
    </row>
    <row r="116" spans="1:26" s="406" customFormat="1" ht="18.75" customHeight="1">
      <c r="A116" s="547">
        <v>495</v>
      </c>
      <c r="B116" s="375">
        <v>3700</v>
      </c>
      <c r="C116" s="376" t="s">
        <v>1234</v>
      </c>
      <c r="D116" s="377"/>
      <c r="E116" s="378">
        <f aca="true" t="shared" si="19" ref="E116:J116">SUM(E117:E119)</f>
        <v>0</v>
      </c>
      <c r="F116" s="379">
        <f t="shared" si="19"/>
        <v>0</v>
      </c>
      <c r="G116" s="673">
        <f t="shared" si="19"/>
        <v>0</v>
      </c>
      <c r="H116" s="674">
        <f t="shared" si="19"/>
        <v>0</v>
      </c>
      <c r="I116" s="675">
        <f t="shared" si="19"/>
        <v>0</v>
      </c>
      <c r="J116" s="676">
        <f t="shared" si="19"/>
        <v>0</v>
      </c>
      <c r="K116" s="1605">
        <f t="shared" si="13"/>
      </c>
      <c r="L116" s="539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</row>
    <row r="117" spans="1:12" ht="18.75" customHeight="1">
      <c r="A117" s="548">
        <v>500</v>
      </c>
      <c r="B117" s="346"/>
      <c r="C117" s="347">
        <v>3701</v>
      </c>
      <c r="D117" s="348" t="s">
        <v>1235</v>
      </c>
      <c r="E117" s="680"/>
      <c r="F117" s="681">
        <f>G117+H117+I117+J117</f>
        <v>0</v>
      </c>
      <c r="G117" s="603"/>
      <c r="H117" s="604"/>
      <c r="I117" s="604"/>
      <c r="J117" s="605"/>
      <c r="K117" s="1605">
        <f t="shared" si="13"/>
      </c>
      <c r="L117" s="539"/>
    </row>
    <row r="118" spans="1:26" ht="18.75" customHeight="1">
      <c r="A118" s="548">
        <v>505</v>
      </c>
      <c r="B118" s="346"/>
      <c r="C118" s="349">
        <v>3702</v>
      </c>
      <c r="D118" s="350" t="s">
        <v>266</v>
      </c>
      <c r="E118" s="682"/>
      <c r="F118" s="683">
        <f>G118+H118+I118+J118</f>
        <v>0</v>
      </c>
      <c r="G118" s="606"/>
      <c r="H118" s="607"/>
      <c r="I118" s="607"/>
      <c r="J118" s="608"/>
      <c r="K118" s="1605">
        <f t="shared" si="13"/>
      </c>
      <c r="L118" s="539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12" ht="18.75" customHeight="1">
      <c r="A119" s="548">
        <v>510</v>
      </c>
      <c r="B119" s="346"/>
      <c r="C119" s="352">
        <v>3709</v>
      </c>
      <c r="D119" s="387" t="s">
        <v>267</v>
      </c>
      <c r="E119" s="686"/>
      <c r="F119" s="687">
        <f>G119+H119+I119+J119</f>
        <v>0</v>
      </c>
      <c r="G119" s="615"/>
      <c r="H119" s="616"/>
      <c r="I119" s="616"/>
      <c r="J119" s="617"/>
      <c r="K119" s="1605">
        <f t="shared" si="13"/>
      </c>
      <c r="L119" s="539"/>
    </row>
    <row r="120" spans="1:26" s="407" customFormat="1" ht="18.75" customHeight="1">
      <c r="A120" s="549">
        <v>515</v>
      </c>
      <c r="B120" s="375">
        <v>4000</v>
      </c>
      <c r="C120" s="376" t="s">
        <v>1146</v>
      </c>
      <c r="D120" s="377"/>
      <c r="E120" s="378">
        <f aca="true" t="shared" si="20" ref="E120:J120">SUM(E121:E131)</f>
        <v>0</v>
      </c>
      <c r="F120" s="379">
        <f t="shared" si="20"/>
        <v>0</v>
      </c>
      <c r="G120" s="673">
        <f t="shared" si="20"/>
        <v>0</v>
      </c>
      <c r="H120" s="674">
        <f t="shared" si="20"/>
        <v>0</v>
      </c>
      <c r="I120" s="675">
        <f t="shared" si="20"/>
        <v>0</v>
      </c>
      <c r="J120" s="676">
        <f t="shared" si="20"/>
        <v>0</v>
      </c>
      <c r="K120" s="1605">
        <f t="shared" si="13"/>
      </c>
      <c r="L120" s="539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1:26" s="408" customFormat="1" ht="18.75" customHeight="1">
      <c r="A121" s="550">
        <v>516</v>
      </c>
      <c r="B121" s="346"/>
      <c r="C121" s="347">
        <v>4021</v>
      </c>
      <c r="D121" s="396" t="s">
        <v>269</v>
      </c>
      <c r="E121" s="680"/>
      <c r="F121" s="681">
        <f aca="true" t="shared" si="21" ref="F121:F133">G121+H121+I121+J121</f>
        <v>0</v>
      </c>
      <c r="G121" s="603"/>
      <c r="H121" s="604"/>
      <c r="I121" s="604"/>
      <c r="J121" s="605"/>
      <c r="K121" s="1605">
        <f t="shared" si="13"/>
      </c>
      <c r="L121" s="539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</row>
    <row r="122" spans="1:26" s="408" customFormat="1" ht="18.75" customHeight="1">
      <c r="A122" s="550">
        <v>517</v>
      </c>
      <c r="B122" s="346"/>
      <c r="C122" s="349">
        <v>4022</v>
      </c>
      <c r="D122" s="397" t="s">
        <v>683</v>
      </c>
      <c r="E122" s="682"/>
      <c r="F122" s="683">
        <f t="shared" si="21"/>
        <v>0</v>
      </c>
      <c r="G122" s="606"/>
      <c r="H122" s="607"/>
      <c r="I122" s="607"/>
      <c r="J122" s="608"/>
      <c r="K122" s="1605">
        <f t="shared" si="13"/>
      </c>
      <c r="L122" s="539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</row>
    <row r="123" spans="1:12" s="408" customFormat="1" ht="18.75" customHeight="1">
      <c r="A123" s="550">
        <v>518</v>
      </c>
      <c r="B123" s="346"/>
      <c r="C123" s="349">
        <v>4023</v>
      </c>
      <c r="D123" s="397" t="s">
        <v>684</v>
      </c>
      <c r="E123" s="682"/>
      <c r="F123" s="683">
        <f t="shared" si="21"/>
        <v>0</v>
      </c>
      <c r="G123" s="606"/>
      <c r="H123" s="607"/>
      <c r="I123" s="607"/>
      <c r="J123" s="608"/>
      <c r="K123" s="1605">
        <f t="shared" si="13"/>
      </c>
      <c r="L123" s="539"/>
    </row>
    <row r="124" spans="1:12" s="408" customFormat="1" ht="18.75" customHeight="1">
      <c r="A124" s="550">
        <v>519</v>
      </c>
      <c r="B124" s="346"/>
      <c r="C124" s="349">
        <v>4024</v>
      </c>
      <c r="D124" s="397" t="s">
        <v>685</v>
      </c>
      <c r="E124" s="682"/>
      <c r="F124" s="683">
        <f t="shared" si="21"/>
        <v>0</v>
      </c>
      <c r="G124" s="606"/>
      <c r="H124" s="607"/>
      <c r="I124" s="607"/>
      <c r="J124" s="608"/>
      <c r="K124" s="1605">
        <f t="shared" si="13"/>
      </c>
      <c r="L124" s="539"/>
    </row>
    <row r="125" spans="1:12" s="408" customFormat="1" ht="18.75" customHeight="1">
      <c r="A125" s="550">
        <v>520</v>
      </c>
      <c r="B125" s="346"/>
      <c r="C125" s="349">
        <v>4025</v>
      </c>
      <c r="D125" s="397" t="s">
        <v>686</v>
      </c>
      <c r="E125" s="682"/>
      <c r="F125" s="683">
        <f t="shared" si="21"/>
        <v>0</v>
      </c>
      <c r="G125" s="606"/>
      <c r="H125" s="607"/>
      <c r="I125" s="607"/>
      <c r="J125" s="608"/>
      <c r="K125" s="1605">
        <f t="shared" si="13"/>
      </c>
      <c r="L125" s="539"/>
    </row>
    <row r="126" spans="1:12" s="408" customFormat="1" ht="18.75" customHeight="1">
      <c r="A126" s="550">
        <v>521</v>
      </c>
      <c r="B126" s="346"/>
      <c r="C126" s="349">
        <v>4026</v>
      </c>
      <c r="D126" s="397" t="s">
        <v>687</v>
      </c>
      <c r="E126" s="682"/>
      <c r="F126" s="683">
        <f t="shared" si="21"/>
        <v>0</v>
      </c>
      <c r="G126" s="606"/>
      <c r="H126" s="607"/>
      <c r="I126" s="607"/>
      <c r="J126" s="608"/>
      <c r="K126" s="1605">
        <f t="shared" si="13"/>
      </c>
      <c r="L126" s="539"/>
    </row>
    <row r="127" spans="1:12" s="408" customFormat="1" ht="18.75" customHeight="1">
      <c r="A127" s="550">
        <v>522</v>
      </c>
      <c r="B127" s="346"/>
      <c r="C127" s="349">
        <v>4029</v>
      </c>
      <c r="D127" s="397" t="s">
        <v>688</v>
      </c>
      <c r="E127" s="682"/>
      <c r="F127" s="683">
        <f t="shared" si="21"/>
        <v>0</v>
      </c>
      <c r="G127" s="606"/>
      <c r="H127" s="607"/>
      <c r="I127" s="607"/>
      <c r="J127" s="608"/>
      <c r="K127" s="1605">
        <f t="shared" si="13"/>
      </c>
      <c r="L127" s="539"/>
    </row>
    <row r="128" spans="1:57" s="412" customFormat="1" ht="18.75" customHeight="1">
      <c r="A128" s="550">
        <v>523</v>
      </c>
      <c r="B128" s="346"/>
      <c r="C128" s="349">
        <v>4030</v>
      </c>
      <c r="D128" s="397" t="s">
        <v>689</v>
      </c>
      <c r="E128" s="682"/>
      <c r="F128" s="683">
        <f t="shared" si="21"/>
        <v>0</v>
      </c>
      <c r="G128" s="606"/>
      <c r="H128" s="607"/>
      <c r="I128" s="607"/>
      <c r="J128" s="608"/>
      <c r="K128" s="1605">
        <f t="shared" si="13"/>
      </c>
      <c r="L128" s="539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9"/>
      <c r="AB128" s="410"/>
      <c r="AC128" s="409"/>
      <c r="AD128" s="409"/>
      <c r="AE128" s="410"/>
      <c r="AF128" s="409"/>
      <c r="AG128" s="409"/>
      <c r="AH128" s="410"/>
      <c r="AI128" s="409"/>
      <c r="AJ128" s="409"/>
      <c r="AK128" s="410"/>
      <c r="AL128" s="409"/>
      <c r="AM128" s="409"/>
      <c r="AN128" s="411"/>
      <c r="AO128" s="409"/>
      <c r="AP128" s="409"/>
      <c r="AQ128" s="410"/>
      <c r="AR128" s="409"/>
      <c r="AS128" s="409"/>
      <c r="AT128" s="410"/>
      <c r="AU128" s="409"/>
      <c r="AV128" s="410"/>
      <c r="AW128" s="411"/>
      <c r="AX128" s="410"/>
      <c r="AY128" s="410"/>
      <c r="AZ128" s="409"/>
      <c r="BA128" s="409"/>
      <c r="BB128" s="410"/>
      <c r="BC128" s="409"/>
      <c r="BE128" s="409"/>
    </row>
    <row r="129" spans="1:57" s="412" customFormat="1" ht="18.75" customHeight="1">
      <c r="A129" s="550">
        <v>523</v>
      </c>
      <c r="B129" s="346"/>
      <c r="C129" s="349">
        <v>4039</v>
      </c>
      <c r="D129" s="397" t="s">
        <v>828</v>
      </c>
      <c r="E129" s="682"/>
      <c r="F129" s="683">
        <f t="shared" si="21"/>
        <v>0</v>
      </c>
      <c r="G129" s="606"/>
      <c r="H129" s="607"/>
      <c r="I129" s="607"/>
      <c r="J129" s="608"/>
      <c r="K129" s="1605">
        <f t="shared" si="13"/>
      </c>
      <c r="L129" s="539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9"/>
      <c r="AB129" s="410"/>
      <c r="AC129" s="409"/>
      <c r="AD129" s="409"/>
      <c r="AE129" s="410"/>
      <c r="AF129" s="409"/>
      <c r="AG129" s="409"/>
      <c r="AH129" s="410"/>
      <c r="AI129" s="409"/>
      <c r="AJ129" s="409"/>
      <c r="AK129" s="410"/>
      <c r="AL129" s="409"/>
      <c r="AM129" s="409"/>
      <c r="AN129" s="411"/>
      <c r="AO129" s="409"/>
      <c r="AP129" s="409"/>
      <c r="AQ129" s="410"/>
      <c r="AR129" s="409"/>
      <c r="AS129" s="409"/>
      <c r="AT129" s="410"/>
      <c r="AU129" s="409"/>
      <c r="AV129" s="410"/>
      <c r="AW129" s="411"/>
      <c r="AX129" s="410"/>
      <c r="AY129" s="410"/>
      <c r="AZ129" s="409"/>
      <c r="BA129" s="409"/>
      <c r="BB129" s="410"/>
      <c r="BC129" s="409"/>
      <c r="BE129" s="409"/>
    </row>
    <row r="130" spans="1:57" s="412" customFormat="1" ht="18.75" customHeight="1">
      <c r="A130" s="550">
        <v>524</v>
      </c>
      <c r="B130" s="346"/>
      <c r="C130" s="349">
        <v>4040</v>
      </c>
      <c r="D130" s="397" t="s">
        <v>690</v>
      </c>
      <c r="E130" s="682"/>
      <c r="F130" s="683">
        <f t="shared" si="21"/>
        <v>0</v>
      </c>
      <c r="G130" s="606"/>
      <c r="H130" s="607"/>
      <c r="I130" s="607"/>
      <c r="J130" s="608"/>
      <c r="K130" s="1605">
        <f t="shared" si="13"/>
      </c>
      <c r="L130" s="539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9"/>
      <c r="AB130" s="410"/>
      <c r="AC130" s="409"/>
      <c r="AD130" s="409"/>
      <c r="AE130" s="410"/>
      <c r="AF130" s="409"/>
      <c r="AG130" s="409"/>
      <c r="AH130" s="410"/>
      <c r="AI130" s="409"/>
      <c r="AJ130" s="409"/>
      <c r="AK130" s="410"/>
      <c r="AL130" s="409"/>
      <c r="AM130" s="409"/>
      <c r="AN130" s="411"/>
      <c r="AO130" s="409"/>
      <c r="AP130" s="409"/>
      <c r="AQ130" s="410"/>
      <c r="AR130" s="409"/>
      <c r="AS130" s="409"/>
      <c r="AT130" s="410"/>
      <c r="AU130" s="409"/>
      <c r="AV130" s="410"/>
      <c r="AW130" s="411"/>
      <c r="AX130" s="410"/>
      <c r="AY130" s="410"/>
      <c r="AZ130" s="409"/>
      <c r="BA130" s="409"/>
      <c r="BB130" s="410"/>
      <c r="BC130" s="409"/>
      <c r="BE130" s="409"/>
    </row>
    <row r="131" spans="1:57" s="412" customFormat="1" ht="18.75" customHeight="1">
      <c r="A131" s="550">
        <v>526</v>
      </c>
      <c r="B131" s="346"/>
      <c r="C131" s="373">
        <v>4072</v>
      </c>
      <c r="D131" s="398" t="s">
        <v>691</v>
      </c>
      <c r="E131" s="686"/>
      <c r="F131" s="687">
        <f t="shared" si="21"/>
        <v>0</v>
      </c>
      <c r="G131" s="615"/>
      <c r="H131" s="616"/>
      <c r="I131" s="616"/>
      <c r="J131" s="617"/>
      <c r="K131" s="1605">
        <f t="shared" si="13"/>
      </c>
      <c r="L131" s="53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09"/>
      <c r="AD131" s="409"/>
      <c r="AE131" s="410"/>
      <c r="AF131" s="409"/>
      <c r="AG131" s="409"/>
      <c r="AH131" s="410"/>
      <c r="AI131" s="409"/>
      <c r="AJ131" s="409"/>
      <c r="AK131" s="410"/>
      <c r="AL131" s="409"/>
      <c r="AM131" s="409"/>
      <c r="AN131" s="411"/>
      <c r="AO131" s="409"/>
      <c r="AP131" s="409"/>
      <c r="AQ131" s="410"/>
      <c r="AR131" s="409"/>
      <c r="AS131" s="409"/>
      <c r="AT131" s="410"/>
      <c r="AU131" s="409"/>
      <c r="AV131" s="410"/>
      <c r="AW131" s="411"/>
      <c r="AX131" s="410"/>
      <c r="AY131" s="410"/>
      <c r="AZ131" s="409"/>
      <c r="BA131" s="409"/>
      <c r="BB131" s="410"/>
      <c r="BC131" s="409"/>
      <c r="BE131" s="409"/>
    </row>
    <row r="132" spans="1:26" s="406" customFormat="1" ht="18.75" customHeight="1">
      <c r="A132" s="547">
        <v>540</v>
      </c>
      <c r="B132" s="375">
        <v>4100</v>
      </c>
      <c r="C132" s="376" t="s">
        <v>692</v>
      </c>
      <c r="D132" s="377"/>
      <c r="E132" s="378"/>
      <c r="F132" s="379">
        <f t="shared" si="21"/>
        <v>0</v>
      </c>
      <c r="G132" s="1404"/>
      <c r="H132" s="1405"/>
      <c r="I132" s="1405"/>
      <c r="J132" s="1406"/>
      <c r="K132" s="1605">
        <f t="shared" si="13"/>
      </c>
      <c r="L132" s="53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s="406" customFormat="1" ht="18.75" customHeight="1">
      <c r="A133" s="547">
        <v>550</v>
      </c>
      <c r="B133" s="375">
        <v>4200</v>
      </c>
      <c r="C133" s="376" t="s">
        <v>693</v>
      </c>
      <c r="D133" s="377"/>
      <c r="E133" s="378"/>
      <c r="F133" s="379">
        <f t="shared" si="21"/>
        <v>0</v>
      </c>
      <c r="G133" s="1404"/>
      <c r="H133" s="1405"/>
      <c r="I133" s="1405"/>
      <c r="J133" s="1406"/>
      <c r="K133" s="1605">
        <f t="shared" si="13"/>
      </c>
      <c r="L133" s="53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12" s="406" customFormat="1" ht="18.75" customHeight="1">
      <c r="A134" s="547">
        <v>560</v>
      </c>
      <c r="B134" s="375" t="s">
        <v>694</v>
      </c>
      <c r="C134" s="376" t="s">
        <v>25</v>
      </c>
      <c r="D134" s="377"/>
      <c r="E134" s="378">
        <f aca="true" t="shared" si="22" ref="E134:J134">SUM(E135:E136)</f>
        <v>0</v>
      </c>
      <c r="F134" s="379">
        <f t="shared" si="22"/>
        <v>0</v>
      </c>
      <c r="G134" s="673">
        <f t="shared" si="22"/>
        <v>0</v>
      </c>
      <c r="H134" s="674">
        <f t="shared" si="22"/>
        <v>0</v>
      </c>
      <c r="I134" s="675">
        <f t="shared" si="22"/>
        <v>0</v>
      </c>
      <c r="J134" s="676">
        <f t="shared" si="22"/>
        <v>0</v>
      </c>
      <c r="K134" s="1605">
        <f t="shared" si="13"/>
      </c>
      <c r="L134" s="539"/>
    </row>
    <row r="135" spans="1:12" ht="18.75" customHeight="1">
      <c r="A135" s="548">
        <v>565</v>
      </c>
      <c r="B135" s="346"/>
      <c r="C135" s="347">
        <v>4501</v>
      </c>
      <c r="D135" s="399" t="s">
        <v>26</v>
      </c>
      <c r="E135" s="680"/>
      <c r="F135" s="681">
        <f>G135+H135+I135+J135</f>
        <v>0</v>
      </c>
      <c r="G135" s="603"/>
      <c r="H135" s="604"/>
      <c r="I135" s="604"/>
      <c r="J135" s="605"/>
      <c r="K135" s="1605">
        <f t="shared" si="13"/>
      </c>
      <c r="L135" s="539"/>
    </row>
    <row r="136" spans="1:26" ht="18.75" customHeight="1">
      <c r="A136" s="548">
        <v>570</v>
      </c>
      <c r="B136" s="346"/>
      <c r="C136" s="373">
        <v>4503</v>
      </c>
      <c r="D136" s="400" t="s">
        <v>27</v>
      </c>
      <c r="E136" s="686"/>
      <c r="F136" s="687">
        <f>G136+H136+I136+J136</f>
        <v>0</v>
      </c>
      <c r="G136" s="615"/>
      <c r="H136" s="616"/>
      <c r="I136" s="616"/>
      <c r="J136" s="617"/>
      <c r="K136" s="1605">
        <f t="shared" si="13"/>
      </c>
      <c r="L136" s="539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</row>
    <row r="137" spans="1:26" s="406" customFormat="1" ht="18.75" customHeight="1">
      <c r="A137" s="547">
        <v>575</v>
      </c>
      <c r="B137" s="375">
        <v>4600</v>
      </c>
      <c r="C137" s="376" t="s">
        <v>28</v>
      </c>
      <c r="D137" s="377"/>
      <c r="E137" s="378">
        <f aca="true" t="shared" si="23" ref="E137:J137">SUM(E138:E145)</f>
        <v>0</v>
      </c>
      <c r="F137" s="379">
        <f t="shared" si="23"/>
        <v>0</v>
      </c>
      <c r="G137" s="673">
        <f t="shared" si="23"/>
        <v>0</v>
      </c>
      <c r="H137" s="674">
        <f t="shared" si="23"/>
        <v>0</v>
      </c>
      <c r="I137" s="675">
        <f t="shared" si="23"/>
        <v>0</v>
      </c>
      <c r="J137" s="676">
        <f t="shared" si="23"/>
        <v>0</v>
      </c>
      <c r="K137" s="1605">
        <f t="shared" si="13"/>
      </c>
      <c r="L137" s="539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</row>
    <row r="138" spans="1:12" ht="18.75" customHeight="1">
      <c r="A138" s="548">
        <v>580</v>
      </c>
      <c r="B138" s="346"/>
      <c r="C138" s="347">
        <v>4610</v>
      </c>
      <c r="D138" s="401" t="s">
        <v>1808</v>
      </c>
      <c r="E138" s="680"/>
      <c r="F138" s="681">
        <f aca="true" t="shared" si="24" ref="F138:F145">G138+H138+I138+J138</f>
        <v>0</v>
      </c>
      <c r="G138" s="603"/>
      <c r="H138" s="604"/>
      <c r="I138" s="604"/>
      <c r="J138" s="605"/>
      <c r="K138" s="1605">
        <f t="shared" si="13"/>
      </c>
      <c r="L138" s="539"/>
    </row>
    <row r="139" spans="1:26" ht="18.75" customHeight="1">
      <c r="A139" s="548">
        <v>585</v>
      </c>
      <c r="B139" s="346"/>
      <c r="C139" s="349">
        <v>4620</v>
      </c>
      <c r="D139" s="393" t="s">
        <v>1809</v>
      </c>
      <c r="E139" s="682"/>
      <c r="F139" s="683">
        <f t="shared" si="24"/>
        <v>0</v>
      </c>
      <c r="G139" s="606"/>
      <c r="H139" s="607"/>
      <c r="I139" s="607"/>
      <c r="J139" s="608"/>
      <c r="K139" s="1605">
        <f t="shared" si="13"/>
      </c>
      <c r="L139" s="539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</row>
    <row r="140" spans="1:12" ht="18.75" customHeight="1">
      <c r="A140" s="548">
        <v>590</v>
      </c>
      <c r="B140" s="346"/>
      <c r="C140" s="349">
        <v>4630</v>
      </c>
      <c r="D140" s="393" t="s">
        <v>1810</v>
      </c>
      <c r="E140" s="682"/>
      <c r="F140" s="683">
        <f t="shared" si="24"/>
        <v>0</v>
      </c>
      <c r="G140" s="606"/>
      <c r="H140" s="607"/>
      <c r="I140" s="607"/>
      <c r="J140" s="608"/>
      <c r="K140" s="1605">
        <f t="shared" si="13"/>
      </c>
      <c r="L140" s="539"/>
    </row>
    <row r="141" spans="1:12" ht="18.75" customHeight="1">
      <c r="A141" s="548">
        <v>595</v>
      </c>
      <c r="B141" s="346"/>
      <c r="C141" s="349">
        <v>4640</v>
      </c>
      <c r="D141" s="393" t="s">
        <v>1811</v>
      </c>
      <c r="E141" s="682"/>
      <c r="F141" s="683">
        <f t="shared" si="24"/>
        <v>0</v>
      </c>
      <c r="G141" s="606"/>
      <c r="H141" s="607"/>
      <c r="I141" s="607"/>
      <c r="J141" s="608"/>
      <c r="K141" s="1605">
        <f t="shared" si="13"/>
      </c>
      <c r="L141" s="539"/>
    </row>
    <row r="142" spans="1:12" ht="18.75" customHeight="1">
      <c r="A142" s="548">
        <v>600</v>
      </c>
      <c r="B142" s="346"/>
      <c r="C142" s="349">
        <v>4650</v>
      </c>
      <c r="D142" s="393" t="s">
        <v>1812</v>
      </c>
      <c r="E142" s="682"/>
      <c r="F142" s="683">
        <f t="shared" si="24"/>
        <v>0</v>
      </c>
      <c r="G142" s="606"/>
      <c r="H142" s="607"/>
      <c r="I142" s="607"/>
      <c r="J142" s="608"/>
      <c r="K142" s="1605">
        <f t="shared" si="13"/>
      </c>
      <c r="L142" s="539"/>
    </row>
    <row r="143" spans="1:12" ht="18.75" customHeight="1">
      <c r="A143" s="548">
        <v>605</v>
      </c>
      <c r="B143" s="346"/>
      <c r="C143" s="349">
        <v>4660</v>
      </c>
      <c r="D143" s="393" t="s">
        <v>1813</v>
      </c>
      <c r="E143" s="682"/>
      <c r="F143" s="683">
        <f t="shared" si="24"/>
        <v>0</v>
      </c>
      <c r="G143" s="606"/>
      <c r="H143" s="607"/>
      <c r="I143" s="607"/>
      <c r="J143" s="608"/>
      <c r="K143" s="1605">
        <f t="shared" si="13"/>
      </c>
      <c r="L143" s="539"/>
    </row>
    <row r="144" spans="1:12" ht="18.75" customHeight="1">
      <c r="A144" s="548">
        <v>610</v>
      </c>
      <c r="B144" s="346"/>
      <c r="C144" s="349">
        <v>4670</v>
      </c>
      <c r="D144" s="393" t="s">
        <v>1815</v>
      </c>
      <c r="E144" s="682"/>
      <c r="F144" s="683">
        <f t="shared" si="24"/>
        <v>0</v>
      </c>
      <c r="G144" s="606"/>
      <c r="H144" s="607"/>
      <c r="I144" s="607"/>
      <c r="J144" s="608"/>
      <c r="K144" s="1605">
        <f t="shared" si="13"/>
      </c>
      <c r="L144" s="539"/>
    </row>
    <row r="145" spans="1:12" ht="18.75" customHeight="1">
      <c r="A145" s="548">
        <v>615</v>
      </c>
      <c r="B145" s="346"/>
      <c r="C145" s="373">
        <v>4680</v>
      </c>
      <c r="D145" s="402" t="s">
        <v>1814</v>
      </c>
      <c r="E145" s="686"/>
      <c r="F145" s="687">
        <f t="shared" si="24"/>
        <v>0</v>
      </c>
      <c r="G145" s="615"/>
      <c r="H145" s="616"/>
      <c r="I145" s="616"/>
      <c r="J145" s="617"/>
      <c r="K145" s="1605">
        <f t="shared" si="13"/>
      </c>
      <c r="L145" s="539"/>
    </row>
    <row r="146" spans="1:26" s="406" customFormat="1" ht="18.75" customHeight="1">
      <c r="A146" s="547">
        <v>575</v>
      </c>
      <c r="B146" s="375">
        <v>4700</v>
      </c>
      <c r="C146" s="376" t="s">
        <v>1822</v>
      </c>
      <c r="D146" s="377"/>
      <c r="E146" s="378">
        <f aca="true" t="shared" si="25" ref="E146:J146">SUM(E147:E154)</f>
        <v>0</v>
      </c>
      <c r="F146" s="379">
        <f t="shared" si="25"/>
        <v>0</v>
      </c>
      <c r="G146" s="673">
        <f t="shared" si="25"/>
        <v>0</v>
      </c>
      <c r="H146" s="674">
        <f t="shared" si="25"/>
        <v>0</v>
      </c>
      <c r="I146" s="675">
        <f t="shared" si="25"/>
        <v>0</v>
      </c>
      <c r="J146" s="676">
        <f t="shared" si="25"/>
        <v>0</v>
      </c>
      <c r="K146" s="1605">
        <f t="shared" si="13"/>
      </c>
      <c r="L146" s="539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</row>
    <row r="147" spans="1:12" ht="30">
      <c r="A147" s="548">
        <v>580</v>
      </c>
      <c r="B147" s="346"/>
      <c r="C147" s="347">
        <v>4743</v>
      </c>
      <c r="D147" s="401" t="s">
        <v>1482</v>
      </c>
      <c r="E147" s="680"/>
      <c r="F147" s="681">
        <f aca="true" t="shared" si="26" ref="F147:F154">G147+H147+I147+J147</f>
        <v>0</v>
      </c>
      <c r="G147" s="603"/>
      <c r="H147" s="604"/>
      <c r="I147" s="604"/>
      <c r="J147" s="605"/>
      <c r="K147" s="1605">
        <f t="shared" si="13"/>
      </c>
      <c r="L147" s="539"/>
    </row>
    <row r="148" spans="1:26" ht="30">
      <c r="A148" s="548">
        <v>585</v>
      </c>
      <c r="B148" s="346"/>
      <c r="C148" s="349">
        <v>4744</v>
      </c>
      <c r="D148" s="393" t="s">
        <v>1483</v>
      </c>
      <c r="E148" s="682"/>
      <c r="F148" s="683">
        <f t="shared" si="26"/>
        <v>0</v>
      </c>
      <c r="G148" s="606"/>
      <c r="H148" s="607"/>
      <c r="I148" s="607"/>
      <c r="J148" s="608"/>
      <c r="K148" s="1605">
        <f t="shared" si="13"/>
      </c>
      <c r="L148" s="539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</row>
    <row r="149" spans="1:12" ht="30">
      <c r="A149" s="548">
        <v>590</v>
      </c>
      <c r="B149" s="346"/>
      <c r="C149" s="349">
        <v>4745</v>
      </c>
      <c r="D149" s="393" t="s">
        <v>1484</v>
      </c>
      <c r="E149" s="682"/>
      <c r="F149" s="683">
        <f t="shared" si="26"/>
        <v>0</v>
      </c>
      <c r="G149" s="606"/>
      <c r="H149" s="607"/>
      <c r="I149" s="607"/>
      <c r="J149" s="608"/>
      <c r="K149" s="1605">
        <f t="shared" si="13"/>
      </c>
      <c r="L149" s="539"/>
    </row>
    <row r="150" spans="1:12" ht="30">
      <c r="A150" s="548">
        <v>595</v>
      </c>
      <c r="B150" s="346"/>
      <c r="C150" s="349">
        <v>4749</v>
      </c>
      <c r="D150" s="393" t="s">
        <v>1485</v>
      </c>
      <c r="E150" s="682"/>
      <c r="F150" s="683">
        <f t="shared" si="26"/>
        <v>0</v>
      </c>
      <c r="G150" s="606"/>
      <c r="H150" s="607"/>
      <c r="I150" s="607"/>
      <c r="J150" s="608"/>
      <c r="K150" s="1605">
        <f aca="true" t="shared" si="27" ref="K150:K163">(IF($E150&lt;&gt;0,$K$2,IF($F150&lt;&gt;0,$K$2,IF($G150&lt;&gt;0,$K$2,IF($H150&lt;&gt;0,$K$2,IF($I150&lt;&gt;0,$K$2,IF($J150&lt;&gt;0,$K$2,"")))))))</f>
      </c>
      <c r="L150" s="539"/>
    </row>
    <row r="151" spans="1:12" ht="30">
      <c r="A151" s="548">
        <v>600</v>
      </c>
      <c r="B151" s="346"/>
      <c r="C151" s="349">
        <v>4751</v>
      </c>
      <c r="D151" s="393" t="s">
        <v>1486</v>
      </c>
      <c r="E151" s="682"/>
      <c r="F151" s="683">
        <f t="shared" si="26"/>
        <v>0</v>
      </c>
      <c r="G151" s="606"/>
      <c r="H151" s="607"/>
      <c r="I151" s="607"/>
      <c r="J151" s="608"/>
      <c r="K151" s="1605">
        <f t="shared" si="27"/>
      </c>
      <c r="L151" s="539"/>
    </row>
    <row r="152" spans="1:12" ht="30">
      <c r="A152" s="548">
        <v>605</v>
      </c>
      <c r="B152" s="346"/>
      <c r="C152" s="349">
        <v>4752</v>
      </c>
      <c r="D152" s="393" t="s">
        <v>1487</v>
      </c>
      <c r="E152" s="682"/>
      <c r="F152" s="683">
        <f t="shared" si="26"/>
        <v>0</v>
      </c>
      <c r="G152" s="606"/>
      <c r="H152" s="607"/>
      <c r="I152" s="607"/>
      <c r="J152" s="608"/>
      <c r="K152" s="1605">
        <f t="shared" si="27"/>
      </c>
      <c r="L152" s="539"/>
    </row>
    <row r="153" spans="1:12" ht="30">
      <c r="A153" s="548">
        <v>610</v>
      </c>
      <c r="B153" s="346"/>
      <c r="C153" s="349">
        <v>4753</v>
      </c>
      <c r="D153" s="393" t="s">
        <v>1488</v>
      </c>
      <c r="E153" s="682"/>
      <c r="F153" s="683">
        <f t="shared" si="26"/>
        <v>0</v>
      </c>
      <c r="G153" s="606"/>
      <c r="H153" s="607"/>
      <c r="I153" s="607"/>
      <c r="J153" s="608"/>
      <c r="K153" s="1605">
        <f t="shared" si="27"/>
      </c>
      <c r="L153" s="539"/>
    </row>
    <row r="154" spans="1:12" ht="30">
      <c r="A154" s="548">
        <v>615</v>
      </c>
      <c r="B154" s="346"/>
      <c r="C154" s="373">
        <v>4759</v>
      </c>
      <c r="D154" s="402" t="s">
        <v>1489</v>
      </c>
      <c r="E154" s="686"/>
      <c r="F154" s="687">
        <f t="shared" si="26"/>
        <v>0</v>
      </c>
      <c r="G154" s="615"/>
      <c r="H154" s="616"/>
      <c r="I154" s="616"/>
      <c r="J154" s="617"/>
      <c r="K154" s="1605">
        <f t="shared" si="27"/>
      </c>
      <c r="L154" s="539"/>
    </row>
    <row r="155" spans="1:26" s="406" customFormat="1" ht="18.75" customHeight="1">
      <c r="A155" s="547">
        <v>575</v>
      </c>
      <c r="B155" s="375">
        <v>4800</v>
      </c>
      <c r="C155" s="376" t="s">
        <v>1823</v>
      </c>
      <c r="D155" s="377"/>
      <c r="E155" s="378">
        <f aca="true" t="shared" si="28" ref="E155:J155">SUM(E156:E163)</f>
        <v>0</v>
      </c>
      <c r="F155" s="379">
        <f t="shared" si="28"/>
        <v>0</v>
      </c>
      <c r="G155" s="673">
        <f t="shared" si="28"/>
        <v>0</v>
      </c>
      <c r="H155" s="674">
        <f t="shared" si="28"/>
        <v>0</v>
      </c>
      <c r="I155" s="675">
        <f t="shared" si="28"/>
        <v>0</v>
      </c>
      <c r="J155" s="676">
        <f t="shared" si="28"/>
        <v>0</v>
      </c>
      <c r="K155" s="1605">
        <f t="shared" si="27"/>
      </c>
      <c r="L155" s="539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</row>
    <row r="156" spans="1:12" ht="18.75" customHeight="1">
      <c r="A156" s="548">
        <v>580</v>
      </c>
      <c r="B156" s="346"/>
      <c r="C156" s="347">
        <v>4810</v>
      </c>
      <c r="D156" s="401" t="s">
        <v>1824</v>
      </c>
      <c r="E156" s="680"/>
      <c r="F156" s="681">
        <f aca="true" t="shared" si="29" ref="F156:F163">G156+H156+I156+J156</f>
        <v>0</v>
      </c>
      <c r="G156" s="603"/>
      <c r="H156" s="604"/>
      <c r="I156" s="604"/>
      <c r="J156" s="605"/>
      <c r="K156" s="1605">
        <f t="shared" si="27"/>
      </c>
      <c r="L156" s="539"/>
    </row>
    <row r="157" spans="1:26" ht="18.75" customHeight="1">
      <c r="A157" s="548">
        <v>585</v>
      </c>
      <c r="B157" s="346"/>
      <c r="C157" s="349">
        <v>4820</v>
      </c>
      <c r="D157" s="393" t="s">
        <v>1930</v>
      </c>
      <c r="E157" s="682"/>
      <c r="F157" s="683">
        <f t="shared" si="29"/>
        <v>0</v>
      </c>
      <c r="G157" s="606"/>
      <c r="H157" s="607"/>
      <c r="I157" s="607"/>
      <c r="J157" s="608"/>
      <c r="K157" s="1605">
        <f t="shared" si="27"/>
      </c>
      <c r="L157" s="539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</row>
    <row r="158" spans="1:12" ht="18.75" customHeight="1">
      <c r="A158" s="548">
        <v>590</v>
      </c>
      <c r="B158" s="346"/>
      <c r="C158" s="349">
        <v>4830</v>
      </c>
      <c r="D158" s="393" t="s">
        <v>1825</v>
      </c>
      <c r="E158" s="682"/>
      <c r="F158" s="683">
        <f t="shared" si="29"/>
        <v>0</v>
      </c>
      <c r="G158" s="606"/>
      <c r="H158" s="607"/>
      <c r="I158" s="607"/>
      <c r="J158" s="608"/>
      <c r="K158" s="1605">
        <f t="shared" si="27"/>
      </c>
      <c r="L158" s="539"/>
    </row>
    <row r="159" spans="1:12" ht="18.75" customHeight="1">
      <c r="A159" s="548">
        <v>595</v>
      </c>
      <c r="B159" s="346"/>
      <c r="C159" s="349">
        <v>4840</v>
      </c>
      <c r="D159" s="393" t="s">
        <v>1826</v>
      </c>
      <c r="E159" s="682"/>
      <c r="F159" s="683">
        <f t="shared" si="29"/>
        <v>0</v>
      </c>
      <c r="G159" s="606"/>
      <c r="H159" s="607"/>
      <c r="I159" s="607"/>
      <c r="J159" s="608"/>
      <c r="K159" s="1605">
        <f t="shared" si="27"/>
      </c>
      <c r="L159" s="539"/>
    </row>
    <row r="160" spans="1:12" ht="30">
      <c r="A160" s="548">
        <v>600</v>
      </c>
      <c r="B160" s="346"/>
      <c r="C160" s="349">
        <v>4850</v>
      </c>
      <c r="D160" s="393" t="s">
        <v>1827</v>
      </c>
      <c r="E160" s="682"/>
      <c r="F160" s="683">
        <f t="shared" si="29"/>
        <v>0</v>
      </c>
      <c r="G160" s="606"/>
      <c r="H160" s="607"/>
      <c r="I160" s="607"/>
      <c r="J160" s="608"/>
      <c r="K160" s="1605">
        <f t="shared" si="27"/>
      </c>
      <c r="L160" s="539"/>
    </row>
    <row r="161" spans="1:12" ht="30">
      <c r="A161" s="548">
        <v>605</v>
      </c>
      <c r="B161" s="346"/>
      <c r="C161" s="349">
        <v>4860</v>
      </c>
      <c r="D161" s="393" t="s">
        <v>1828</v>
      </c>
      <c r="E161" s="682"/>
      <c r="F161" s="683">
        <f t="shared" si="29"/>
        <v>0</v>
      </c>
      <c r="G161" s="606"/>
      <c r="H161" s="607"/>
      <c r="I161" s="607"/>
      <c r="J161" s="608"/>
      <c r="K161" s="1605">
        <f t="shared" si="27"/>
      </c>
      <c r="L161" s="539"/>
    </row>
    <row r="162" spans="1:12" ht="30">
      <c r="A162" s="548">
        <v>610</v>
      </c>
      <c r="B162" s="346"/>
      <c r="C162" s="349">
        <v>4870</v>
      </c>
      <c r="D162" s="393" t="s">
        <v>1829</v>
      </c>
      <c r="E162" s="682"/>
      <c r="F162" s="683">
        <f t="shared" si="29"/>
        <v>0</v>
      </c>
      <c r="G162" s="606"/>
      <c r="H162" s="607"/>
      <c r="I162" s="607"/>
      <c r="J162" s="608"/>
      <c r="K162" s="1605">
        <f t="shared" si="27"/>
      </c>
      <c r="L162" s="539"/>
    </row>
    <row r="163" spans="1:12" ht="30">
      <c r="A163" s="548">
        <v>615</v>
      </c>
      <c r="B163" s="471"/>
      <c r="C163" s="352">
        <v>4880</v>
      </c>
      <c r="D163" s="402" t="s">
        <v>1830</v>
      </c>
      <c r="E163" s="686"/>
      <c r="F163" s="687">
        <f t="shared" si="29"/>
        <v>0</v>
      </c>
      <c r="G163" s="615"/>
      <c r="H163" s="616"/>
      <c r="I163" s="616"/>
      <c r="J163" s="617"/>
      <c r="K163" s="1605">
        <f t="shared" si="27"/>
      </c>
      <c r="L163" s="539"/>
    </row>
    <row r="164" spans="1:26" s="413" customFormat="1" ht="20.25" customHeight="1" thickBot="1">
      <c r="A164" s="551">
        <v>620</v>
      </c>
      <c r="B164" s="1439" t="s">
        <v>1119</v>
      </c>
      <c r="C164" s="1440" t="s">
        <v>695</v>
      </c>
      <c r="D164" s="1441" t="s">
        <v>1821</v>
      </c>
      <c r="E164" s="470">
        <f aca="true" t="shared" si="30" ref="E164:J164">SUM(E22,E28,E33,E39,E44,E49,E55,E58,E61,E62,E69,E70,E71,E72,E87,E90,E91,E105,E109,E116,E120,E132,E133,E134,E137,E146,E155)</f>
        <v>52538100</v>
      </c>
      <c r="F164" s="470">
        <f t="shared" si="30"/>
        <v>25176894</v>
      </c>
      <c r="G164" s="677">
        <f t="shared" si="30"/>
        <v>22136358</v>
      </c>
      <c r="H164" s="678">
        <f t="shared" si="30"/>
        <v>0</v>
      </c>
      <c r="I164" s="678">
        <f t="shared" si="30"/>
        <v>0</v>
      </c>
      <c r="J164" s="679">
        <f t="shared" si="30"/>
        <v>3040536</v>
      </c>
      <c r="K164" s="4">
        <v>1</v>
      </c>
      <c r="L164" s="539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</row>
    <row r="165" spans="1:26" s="414" customFormat="1" ht="9" customHeight="1" thickTop="1">
      <c r="A165" s="359"/>
      <c r="B165" s="1340"/>
      <c r="C165" s="1442"/>
      <c r="D165" s="1443"/>
      <c r="E165" s="703"/>
      <c r="F165" s="703"/>
      <c r="G165" s="439"/>
      <c r="H165" s="439"/>
      <c r="I165" s="439"/>
      <c r="J165" s="439"/>
      <c r="K165" s="4">
        <v>1</v>
      </c>
      <c r="L165" s="515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</row>
    <row r="166" spans="1:12" s="414" customFormat="1" ht="7.5" customHeight="1">
      <c r="A166" s="359"/>
      <c r="B166" s="1340"/>
      <c r="C166" s="1442"/>
      <c r="D166" s="1443"/>
      <c r="E166" s="703"/>
      <c r="F166" s="703"/>
      <c r="G166" s="439"/>
      <c r="H166" s="439"/>
      <c r="I166" s="439"/>
      <c r="J166" s="439"/>
      <c r="K166" s="4">
        <v>1</v>
      </c>
      <c r="L166" s="515"/>
    </row>
    <row r="167" spans="1:12" s="414" customFormat="1" ht="15.75">
      <c r="A167" s="359"/>
      <c r="B167" s="1444"/>
      <c r="C167" s="1444"/>
      <c r="D167" s="1445"/>
      <c r="E167" s="1446"/>
      <c r="F167" s="1446"/>
      <c r="G167" s="1447"/>
      <c r="H167" s="1447"/>
      <c r="I167" s="1447"/>
      <c r="J167" s="1447"/>
      <c r="K167" s="4">
        <v>1</v>
      </c>
      <c r="L167" s="515"/>
    </row>
    <row r="168" spans="1:12" s="414" customFormat="1" ht="15.75">
      <c r="A168" s="359"/>
      <c r="B168" s="838"/>
      <c r="C168" s="1185"/>
      <c r="D168" s="1213"/>
      <c r="E168" s="1226"/>
      <c r="F168" s="1226"/>
      <c r="G168" s="839"/>
      <c r="H168" s="839"/>
      <c r="I168" s="839"/>
      <c r="J168" s="839"/>
      <c r="K168" s="4">
        <v>1</v>
      </c>
      <c r="L168" s="1431"/>
    </row>
    <row r="169" spans="1:12" s="414" customFormat="1" ht="20.25" customHeight="1">
      <c r="A169" s="359"/>
      <c r="B169" s="1748" t="str">
        <f>$B$7</f>
        <v>ОТЧЕТНИ ДАННИ ПО ЕБК ЗА ИЗПЪЛНЕНИЕТО НА БЮДЖЕТА</v>
      </c>
      <c r="C169" s="1749"/>
      <c r="D169" s="1749"/>
      <c r="E169" s="1226"/>
      <c r="F169" s="1226"/>
      <c r="G169" s="839"/>
      <c r="H169" s="839"/>
      <c r="I169" s="839"/>
      <c r="J169" s="1212"/>
      <c r="K169" s="4">
        <v>1</v>
      </c>
      <c r="L169" s="1431"/>
    </row>
    <row r="170" spans="1:12" s="414" customFormat="1" ht="18.75" customHeight="1">
      <c r="A170" s="359"/>
      <c r="B170" s="838"/>
      <c r="C170" s="1185"/>
      <c r="D170" s="1213"/>
      <c r="E170" s="1214" t="s">
        <v>1129</v>
      </c>
      <c r="F170" s="1214" t="s">
        <v>1051</v>
      </c>
      <c r="G170" s="839"/>
      <c r="H170" s="839"/>
      <c r="I170" s="839"/>
      <c r="J170" s="839"/>
      <c r="K170" s="4">
        <v>1</v>
      </c>
      <c r="L170" s="1431"/>
    </row>
    <row r="171" spans="1:12" s="414" customFormat="1" ht="27" customHeight="1">
      <c r="A171" s="359"/>
      <c r="B171" s="1750" t="str">
        <f>$B$9</f>
        <v>НАЦИОНАЛЕН ОСИГУРИТЕЛЕН ИНСТИТУТ</v>
      </c>
      <c r="C171" s="1751"/>
      <c r="D171" s="1752"/>
      <c r="E171" s="1132">
        <f>$E$9</f>
        <v>42005</v>
      </c>
      <c r="F171" s="1218">
        <f>$F$9</f>
        <v>42185</v>
      </c>
      <c r="G171" s="839"/>
      <c r="H171" s="839"/>
      <c r="I171" s="839"/>
      <c r="J171" s="839"/>
      <c r="K171" s="4">
        <v>1</v>
      </c>
      <c r="L171" s="1431"/>
    </row>
    <row r="172" spans="1:12" s="414" customFormat="1" ht="15">
      <c r="A172" s="359"/>
      <c r="B172" s="1219" t="str">
        <f>$B$10</f>
        <v>                                                            (наименование на разпоредителя с бюджет)</v>
      </c>
      <c r="C172" s="838"/>
      <c r="D172" s="1188"/>
      <c r="E172" s="1220"/>
      <c r="F172" s="1220"/>
      <c r="G172" s="839"/>
      <c r="H172" s="839"/>
      <c r="I172" s="839"/>
      <c r="J172" s="839"/>
      <c r="K172" s="4">
        <v>1</v>
      </c>
      <c r="L172" s="1431"/>
    </row>
    <row r="173" spans="1:12" s="414" customFormat="1" ht="5.25" customHeight="1">
      <c r="A173" s="359"/>
      <c r="B173" s="1219"/>
      <c r="C173" s="838"/>
      <c r="D173" s="1188"/>
      <c r="E173" s="1219"/>
      <c r="F173" s="838"/>
      <c r="G173" s="839"/>
      <c r="H173" s="839"/>
      <c r="I173" s="839"/>
      <c r="J173" s="839"/>
      <c r="K173" s="4">
        <v>1</v>
      </c>
      <c r="L173" s="1431"/>
    </row>
    <row r="174" spans="1:12" s="414" customFormat="1" ht="27" customHeight="1">
      <c r="A174" s="5"/>
      <c r="B174" s="1726" t="str">
        <f>$B$12</f>
        <v>Национален осигурителен институт - Учителски пенсионен фонд</v>
      </c>
      <c r="C174" s="1727"/>
      <c r="D174" s="1728"/>
      <c r="E174" s="1221" t="s">
        <v>1804</v>
      </c>
      <c r="F174" s="1344" t="str">
        <f>$F$12</f>
        <v>5591</v>
      </c>
      <c r="G174" s="839"/>
      <c r="H174" s="839"/>
      <c r="I174" s="839"/>
      <c r="J174" s="839"/>
      <c r="K174" s="4">
        <v>1</v>
      </c>
      <c r="L174" s="1431"/>
    </row>
    <row r="175" spans="1:12" s="414" customFormat="1" ht="15.75">
      <c r="A175" s="359"/>
      <c r="B175" s="1224" t="str">
        <f>$B$13</f>
        <v>                                             (наименование на първостепенния разпоредител с бюджет)</v>
      </c>
      <c r="C175" s="838"/>
      <c r="D175" s="1188"/>
      <c r="E175" s="1435"/>
      <c r="F175" s="1436"/>
      <c r="G175" s="1220"/>
      <c r="H175" s="839"/>
      <c r="I175" s="839"/>
      <c r="J175" s="839"/>
      <c r="K175" s="4">
        <v>1</v>
      </c>
      <c r="L175" s="1431"/>
    </row>
    <row r="176" spans="1:12" s="414" customFormat="1" ht="21.75" customHeight="1">
      <c r="A176" s="5"/>
      <c r="B176" s="1227"/>
      <c r="C176" s="839"/>
      <c r="D176" s="1228" t="s">
        <v>97</v>
      </c>
      <c r="E176" s="1229">
        <f>$E$15</f>
        <v>0</v>
      </c>
      <c r="F176" s="1569" t="str">
        <f>$F$15</f>
        <v>БЮДЖЕТ</v>
      </c>
      <c r="G176" s="1220"/>
      <c r="H176" s="1230"/>
      <c r="I176" s="839"/>
      <c r="J176" s="1230"/>
      <c r="K176" s="4">
        <v>1</v>
      </c>
      <c r="L176" s="1431"/>
    </row>
    <row r="177" spans="1:12" s="414" customFormat="1" ht="16.5" thickBot="1">
      <c r="A177" s="359"/>
      <c r="B177" s="1437"/>
      <c r="C177" s="1437"/>
      <c r="D177" s="1438"/>
      <c r="E177" s="1226"/>
      <c r="F177" s="1231"/>
      <c r="G177" s="1232"/>
      <c r="H177" s="1232"/>
      <c r="I177" s="1232"/>
      <c r="J177" s="1233" t="s">
        <v>185</v>
      </c>
      <c r="K177" s="4">
        <v>1</v>
      </c>
      <c r="L177" s="1431"/>
    </row>
    <row r="178" spans="1:12" s="473" customFormat="1" ht="21.75" customHeight="1">
      <c r="A178" s="472"/>
      <c r="B178" s="1448"/>
      <c r="C178" s="1449"/>
      <c r="D178" s="1450" t="s">
        <v>697</v>
      </c>
      <c r="E178" s="1237" t="s">
        <v>187</v>
      </c>
      <c r="F178" s="534" t="s">
        <v>1819</v>
      </c>
      <c r="G178" s="1238"/>
      <c r="H178" s="1239"/>
      <c r="I178" s="1238"/>
      <c r="J178" s="1240"/>
      <c r="K178" s="4">
        <v>1</v>
      </c>
      <c r="L178" s="1432"/>
    </row>
    <row r="179" spans="1:12" s="414" customFormat="1" ht="48" thickBot="1">
      <c r="A179" s="5"/>
      <c r="B179" s="1241" t="s">
        <v>1105</v>
      </c>
      <c r="C179" s="1242" t="s">
        <v>189</v>
      </c>
      <c r="D179" s="1451" t="s">
        <v>438</v>
      </c>
      <c r="E179" s="1244">
        <v>2015</v>
      </c>
      <c r="F179" s="535" t="s">
        <v>1817</v>
      </c>
      <c r="G179" s="1245" t="s">
        <v>1816</v>
      </c>
      <c r="H179" s="1246" t="s">
        <v>529</v>
      </c>
      <c r="I179" s="1247" t="s">
        <v>1805</v>
      </c>
      <c r="J179" s="1248" t="s">
        <v>1806</v>
      </c>
      <c r="K179" s="4">
        <v>1</v>
      </c>
      <c r="L179" s="1431"/>
    </row>
    <row r="180" spans="1:12" s="414" customFormat="1" ht="18">
      <c r="A180" s="5"/>
      <c r="B180" s="1249"/>
      <c r="C180" s="1452"/>
      <c r="D180" s="1453" t="s">
        <v>698</v>
      </c>
      <c r="E180" s="514" t="s">
        <v>455</v>
      </c>
      <c r="F180" s="514" t="s">
        <v>456</v>
      </c>
      <c r="G180" s="517" t="s">
        <v>543</v>
      </c>
      <c r="H180" s="518" t="s">
        <v>544</v>
      </c>
      <c r="I180" s="518" t="s">
        <v>515</v>
      </c>
      <c r="J180" s="519" t="s">
        <v>1779</v>
      </c>
      <c r="K180" s="4">
        <v>1</v>
      </c>
      <c r="L180" s="1431"/>
    </row>
    <row r="181" spans="1:12" s="414" customFormat="1" ht="15" customHeight="1">
      <c r="A181" s="5"/>
      <c r="B181" s="1454"/>
      <c r="C181" s="1455"/>
      <c r="D181" s="1456"/>
      <c r="E181" s="688"/>
      <c r="F181" s="688"/>
      <c r="G181" s="437"/>
      <c r="H181" s="437"/>
      <c r="I181" s="437"/>
      <c r="J181" s="438"/>
      <c r="K181" s="4">
        <v>1</v>
      </c>
      <c r="L181" s="1431"/>
    </row>
    <row r="182" spans="1:26" s="406" customFormat="1" ht="18" customHeight="1">
      <c r="A182" s="8">
        <v>5</v>
      </c>
      <c r="B182" s="1262">
        <v>100</v>
      </c>
      <c r="C182" s="1733" t="s">
        <v>699</v>
      </c>
      <c r="D182" s="1734"/>
      <c r="E182" s="520">
        <f aca="true" t="shared" si="31" ref="E182:J182">SUMIF($B$595:$B$12264,$B182,E$595:E$12264)</f>
        <v>0</v>
      </c>
      <c r="F182" s="521">
        <f t="shared" si="31"/>
        <v>0</v>
      </c>
      <c r="G182" s="636">
        <f t="shared" si="31"/>
        <v>0</v>
      </c>
      <c r="H182" s="637">
        <f t="shared" si="31"/>
        <v>0</v>
      </c>
      <c r="I182" s="637">
        <f t="shared" si="31"/>
        <v>0</v>
      </c>
      <c r="J182" s="638">
        <f t="shared" si="31"/>
        <v>0</v>
      </c>
      <c r="K182" s="1605">
        <f aca="true" t="shared" si="32" ref="K182:K245">(IF($E182&lt;&gt;0,$K$2,IF($F182&lt;&gt;0,$K$2,IF($G182&lt;&gt;0,$K$2,IF($H182&lt;&gt;0,$K$2,IF($I182&lt;&gt;0,$K$2,IF($J182&lt;&gt;0,$K$2,"")))))))</f>
      </c>
      <c r="L182" s="1433" t="s">
        <v>1890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8.75" customHeight="1">
      <c r="A183" s="9">
        <v>10</v>
      </c>
      <c r="B183" s="1263"/>
      <c r="C183" s="1264">
        <v>101</v>
      </c>
      <c r="D183" s="1265" t="s">
        <v>700</v>
      </c>
      <c r="E183" s="681">
        <f aca="true" t="shared" si="33" ref="E183:J184">SUMIF($C$595:$C$12264,$C183,E$595:E$12264)</f>
        <v>0</v>
      </c>
      <c r="F183" s="689">
        <f t="shared" si="33"/>
        <v>0</v>
      </c>
      <c r="G183" s="639">
        <f t="shared" si="33"/>
        <v>0</v>
      </c>
      <c r="H183" s="640">
        <f t="shared" si="33"/>
        <v>0</v>
      </c>
      <c r="I183" s="640">
        <f t="shared" si="33"/>
        <v>0</v>
      </c>
      <c r="J183" s="641">
        <f t="shared" si="33"/>
        <v>0</v>
      </c>
      <c r="K183" s="1605">
        <f t="shared" si="32"/>
      </c>
      <c r="L183" s="1433" t="s">
        <v>1890</v>
      </c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8.75" customHeight="1">
      <c r="A184" s="9">
        <v>15</v>
      </c>
      <c r="B184" s="1263"/>
      <c r="C184" s="1266">
        <v>102</v>
      </c>
      <c r="D184" s="1267" t="s">
        <v>701</v>
      </c>
      <c r="E184" s="687">
        <f t="shared" si="33"/>
        <v>0</v>
      </c>
      <c r="F184" s="690">
        <f t="shared" si="33"/>
        <v>0</v>
      </c>
      <c r="G184" s="642">
        <f t="shared" si="33"/>
        <v>0</v>
      </c>
      <c r="H184" s="643">
        <f t="shared" si="33"/>
        <v>0</v>
      </c>
      <c r="I184" s="643">
        <f t="shared" si="33"/>
        <v>0</v>
      </c>
      <c r="J184" s="644">
        <f t="shared" si="33"/>
        <v>0</v>
      </c>
      <c r="K184" s="1605">
        <f t="shared" si="32"/>
      </c>
      <c r="L184" s="1433" t="s">
        <v>1891</v>
      </c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</row>
    <row r="185" spans="1:26" s="406" customFormat="1" ht="18" customHeight="1">
      <c r="A185" s="8">
        <v>35</v>
      </c>
      <c r="B185" s="1262">
        <v>200</v>
      </c>
      <c r="C185" s="1738" t="s">
        <v>702</v>
      </c>
      <c r="D185" s="1738"/>
      <c r="E185" s="520">
        <f aca="true" t="shared" si="34" ref="E185:J185">SUMIF($B$595:$B$12264,$B185,E$595:E$12264)</f>
        <v>0</v>
      </c>
      <c r="F185" s="521">
        <f t="shared" si="34"/>
        <v>0</v>
      </c>
      <c r="G185" s="636">
        <f t="shared" si="34"/>
        <v>0</v>
      </c>
      <c r="H185" s="637">
        <f t="shared" si="34"/>
        <v>0</v>
      </c>
      <c r="I185" s="637">
        <f t="shared" si="34"/>
        <v>0</v>
      </c>
      <c r="J185" s="638">
        <f t="shared" si="34"/>
        <v>0</v>
      </c>
      <c r="K185" s="1605">
        <f t="shared" si="32"/>
      </c>
      <c r="L185" s="1433" t="s">
        <v>1892</v>
      </c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</row>
    <row r="186" spans="1:12" ht="18" customHeight="1">
      <c r="A186" s="9">
        <v>40</v>
      </c>
      <c r="B186" s="1268"/>
      <c r="C186" s="1264">
        <v>201</v>
      </c>
      <c r="D186" s="1265" t="s">
        <v>703</v>
      </c>
      <c r="E186" s="681">
        <f aca="true" t="shared" si="35" ref="E186:J190">SUMIF($C$595:$C$12264,$C186,E$595:E$12264)</f>
        <v>0</v>
      </c>
      <c r="F186" s="689">
        <f t="shared" si="35"/>
        <v>0</v>
      </c>
      <c r="G186" s="639">
        <f t="shared" si="35"/>
        <v>0</v>
      </c>
      <c r="H186" s="640">
        <f t="shared" si="35"/>
        <v>0</v>
      </c>
      <c r="I186" s="640">
        <f t="shared" si="35"/>
        <v>0</v>
      </c>
      <c r="J186" s="641">
        <f t="shared" si="35"/>
        <v>0</v>
      </c>
      <c r="K186" s="1605">
        <f t="shared" si="32"/>
      </c>
      <c r="L186" s="1433" t="s">
        <v>1893</v>
      </c>
    </row>
    <row r="187" spans="1:26" ht="18" customHeight="1">
      <c r="A187" s="9">
        <v>45</v>
      </c>
      <c r="B187" s="1269"/>
      <c r="C187" s="1270">
        <v>202</v>
      </c>
      <c r="D187" s="1271" t="s">
        <v>704</v>
      </c>
      <c r="E187" s="683">
        <f t="shared" si="35"/>
        <v>0</v>
      </c>
      <c r="F187" s="691">
        <f t="shared" si="35"/>
        <v>0</v>
      </c>
      <c r="G187" s="645">
        <f t="shared" si="35"/>
        <v>0</v>
      </c>
      <c r="H187" s="646">
        <f t="shared" si="35"/>
        <v>0</v>
      </c>
      <c r="I187" s="646">
        <f t="shared" si="35"/>
        <v>0</v>
      </c>
      <c r="J187" s="647">
        <f t="shared" si="35"/>
        <v>0</v>
      </c>
      <c r="K187" s="1605">
        <f t="shared" si="32"/>
      </c>
      <c r="L187" s="1433" t="s">
        <v>1894</v>
      </c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</row>
    <row r="188" spans="1:12" ht="31.5">
      <c r="A188" s="9">
        <v>50</v>
      </c>
      <c r="B188" s="1272"/>
      <c r="C188" s="1270">
        <v>205</v>
      </c>
      <c r="D188" s="1271" t="s">
        <v>329</v>
      </c>
      <c r="E188" s="683">
        <f t="shared" si="35"/>
        <v>0</v>
      </c>
      <c r="F188" s="691">
        <f t="shared" si="35"/>
        <v>0</v>
      </c>
      <c r="G188" s="645">
        <f t="shared" si="35"/>
        <v>0</v>
      </c>
      <c r="H188" s="646">
        <f t="shared" si="35"/>
        <v>0</v>
      </c>
      <c r="I188" s="646">
        <f t="shared" si="35"/>
        <v>0</v>
      </c>
      <c r="J188" s="647">
        <f t="shared" si="35"/>
        <v>0</v>
      </c>
      <c r="K188" s="1605">
        <f t="shared" si="32"/>
      </c>
      <c r="L188" s="1433" t="s">
        <v>1895</v>
      </c>
    </row>
    <row r="189" spans="1:12" ht="18" customHeight="1">
      <c r="A189" s="9">
        <v>55</v>
      </c>
      <c r="B189" s="1272"/>
      <c r="C189" s="1270">
        <v>208</v>
      </c>
      <c r="D189" s="1273" t="s">
        <v>330</v>
      </c>
      <c r="E189" s="683">
        <f t="shared" si="35"/>
        <v>0</v>
      </c>
      <c r="F189" s="691">
        <f t="shared" si="35"/>
        <v>0</v>
      </c>
      <c r="G189" s="645">
        <f t="shared" si="35"/>
        <v>0</v>
      </c>
      <c r="H189" s="646">
        <f t="shared" si="35"/>
        <v>0</v>
      </c>
      <c r="I189" s="646">
        <f t="shared" si="35"/>
        <v>0</v>
      </c>
      <c r="J189" s="647">
        <f t="shared" si="35"/>
        <v>0</v>
      </c>
      <c r="K189" s="1605">
        <f t="shared" si="32"/>
      </c>
      <c r="L189" s="1433" t="s">
        <v>1896</v>
      </c>
    </row>
    <row r="190" spans="1:12" ht="18" customHeight="1">
      <c r="A190" s="9">
        <v>60</v>
      </c>
      <c r="B190" s="1268"/>
      <c r="C190" s="1266">
        <v>209</v>
      </c>
      <c r="D190" s="1274" t="s">
        <v>331</v>
      </c>
      <c r="E190" s="687">
        <f t="shared" si="35"/>
        <v>0</v>
      </c>
      <c r="F190" s="690">
        <f t="shared" si="35"/>
        <v>0</v>
      </c>
      <c r="G190" s="642">
        <f t="shared" si="35"/>
        <v>0</v>
      </c>
      <c r="H190" s="643">
        <f t="shared" si="35"/>
        <v>0</v>
      </c>
      <c r="I190" s="643">
        <f t="shared" si="35"/>
        <v>0</v>
      </c>
      <c r="J190" s="644">
        <f t="shared" si="35"/>
        <v>0</v>
      </c>
      <c r="K190" s="1605">
        <f t="shared" si="32"/>
      </c>
      <c r="L190" s="1433" t="s">
        <v>1897</v>
      </c>
    </row>
    <row r="191" spans="1:26" s="406" customFormat="1" ht="18.75" customHeight="1">
      <c r="A191" s="8">
        <v>65</v>
      </c>
      <c r="B191" s="1262">
        <v>500</v>
      </c>
      <c r="C191" s="1747" t="s">
        <v>332</v>
      </c>
      <c r="D191" s="1747"/>
      <c r="E191" s="520">
        <f aca="true" t="shared" si="36" ref="E191:J191">SUMIF($B$595:$B$12264,$B191,E$595:E$12264)</f>
        <v>0</v>
      </c>
      <c r="F191" s="521">
        <f t="shared" si="36"/>
        <v>0</v>
      </c>
      <c r="G191" s="636">
        <f t="shared" si="36"/>
        <v>0</v>
      </c>
      <c r="H191" s="637">
        <f t="shared" si="36"/>
        <v>0</v>
      </c>
      <c r="I191" s="637">
        <f t="shared" si="36"/>
        <v>0</v>
      </c>
      <c r="J191" s="638">
        <f t="shared" si="36"/>
        <v>0</v>
      </c>
      <c r="K191" s="1605">
        <f t="shared" si="32"/>
      </c>
      <c r="L191" s="1433" t="s">
        <v>1898</v>
      </c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</row>
    <row r="192" spans="1:12" ht="31.5">
      <c r="A192" s="9">
        <v>70</v>
      </c>
      <c r="B192" s="1268"/>
      <c r="C192" s="1275">
        <v>551</v>
      </c>
      <c r="D192" s="1276" t="s">
        <v>333</v>
      </c>
      <c r="E192" s="681">
        <f aca="true" t="shared" si="37" ref="E192:J196">SUMIF($C$595:$C$12264,$C192,E$595:E$12264)</f>
        <v>0</v>
      </c>
      <c r="F192" s="689">
        <f t="shared" si="37"/>
        <v>0</v>
      </c>
      <c r="G192" s="639">
        <f t="shared" si="37"/>
        <v>0</v>
      </c>
      <c r="H192" s="640">
        <f t="shared" si="37"/>
        <v>0</v>
      </c>
      <c r="I192" s="640">
        <f t="shared" si="37"/>
        <v>0</v>
      </c>
      <c r="J192" s="641">
        <f t="shared" si="37"/>
        <v>0</v>
      </c>
      <c r="K192" s="1605">
        <f t="shared" si="32"/>
      </c>
      <c r="L192" s="1433" t="s">
        <v>1893</v>
      </c>
    </row>
    <row r="193" spans="1:26" ht="18.75" customHeight="1">
      <c r="A193" s="9">
        <v>75</v>
      </c>
      <c r="B193" s="1268"/>
      <c r="C193" s="1277">
        <f>C192+1</f>
        <v>552</v>
      </c>
      <c r="D193" s="1278" t="s">
        <v>1136</v>
      </c>
      <c r="E193" s="683">
        <f t="shared" si="37"/>
        <v>0</v>
      </c>
      <c r="F193" s="691">
        <f t="shared" si="37"/>
        <v>0</v>
      </c>
      <c r="G193" s="645">
        <f t="shared" si="37"/>
        <v>0</v>
      </c>
      <c r="H193" s="646">
        <f t="shared" si="37"/>
        <v>0</v>
      </c>
      <c r="I193" s="646">
        <f t="shared" si="37"/>
        <v>0</v>
      </c>
      <c r="J193" s="647">
        <f t="shared" si="37"/>
        <v>0</v>
      </c>
      <c r="K193" s="1605">
        <f t="shared" si="32"/>
      </c>
      <c r="L193" s="1433" t="s">
        <v>1899</v>
      </c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</row>
    <row r="194" spans="1:12" ht="18.75" customHeight="1">
      <c r="A194" s="9">
        <v>80</v>
      </c>
      <c r="B194" s="1279"/>
      <c r="C194" s="1277">
        <v>560</v>
      </c>
      <c r="D194" s="1280" t="s">
        <v>335</v>
      </c>
      <c r="E194" s="683">
        <f t="shared" si="37"/>
        <v>0</v>
      </c>
      <c r="F194" s="691">
        <f t="shared" si="37"/>
        <v>0</v>
      </c>
      <c r="G194" s="645">
        <f t="shared" si="37"/>
        <v>0</v>
      </c>
      <c r="H194" s="646">
        <f t="shared" si="37"/>
        <v>0</v>
      </c>
      <c r="I194" s="646">
        <f t="shared" si="37"/>
        <v>0</v>
      </c>
      <c r="J194" s="647">
        <f t="shared" si="37"/>
        <v>0</v>
      </c>
      <c r="K194" s="1605">
        <f t="shared" si="32"/>
      </c>
      <c r="L194" s="1433" t="s">
        <v>1895</v>
      </c>
    </row>
    <row r="195" spans="1:12" ht="18.75" customHeight="1">
      <c r="A195" s="9">
        <v>85</v>
      </c>
      <c r="B195" s="1279"/>
      <c r="C195" s="1277">
        <v>580</v>
      </c>
      <c r="D195" s="1278" t="s">
        <v>336</v>
      </c>
      <c r="E195" s="683">
        <f t="shared" si="37"/>
        <v>0</v>
      </c>
      <c r="F195" s="691">
        <f t="shared" si="37"/>
        <v>0</v>
      </c>
      <c r="G195" s="645">
        <f t="shared" si="37"/>
        <v>0</v>
      </c>
      <c r="H195" s="646">
        <f t="shared" si="37"/>
        <v>0</v>
      </c>
      <c r="I195" s="646">
        <f t="shared" si="37"/>
        <v>0</v>
      </c>
      <c r="J195" s="647">
        <f t="shared" si="37"/>
        <v>0</v>
      </c>
      <c r="K195" s="1605">
        <f t="shared" si="32"/>
      </c>
      <c r="L195" s="1433" t="s">
        <v>1900</v>
      </c>
    </row>
    <row r="196" spans="1:12" ht="31.5">
      <c r="A196" s="9">
        <v>90</v>
      </c>
      <c r="B196" s="1268"/>
      <c r="C196" s="1281">
        <v>590</v>
      </c>
      <c r="D196" s="1282" t="s">
        <v>337</v>
      </c>
      <c r="E196" s="687">
        <f t="shared" si="37"/>
        <v>0</v>
      </c>
      <c r="F196" s="690">
        <f t="shared" si="37"/>
        <v>0</v>
      </c>
      <c r="G196" s="642">
        <f t="shared" si="37"/>
        <v>0</v>
      </c>
      <c r="H196" s="643">
        <f t="shared" si="37"/>
        <v>0</v>
      </c>
      <c r="I196" s="643">
        <f t="shared" si="37"/>
        <v>0</v>
      </c>
      <c r="J196" s="644">
        <f t="shared" si="37"/>
        <v>0</v>
      </c>
      <c r="K196" s="1605">
        <f t="shared" si="32"/>
      </c>
      <c r="L196" s="1433"/>
    </row>
    <row r="197" spans="1:26" s="406" customFormat="1" ht="18.75" customHeight="1">
      <c r="A197" s="8">
        <v>115</v>
      </c>
      <c r="B197" s="1262">
        <v>800</v>
      </c>
      <c r="C197" s="1753" t="s">
        <v>338</v>
      </c>
      <c r="D197" s="1754"/>
      <c r="E197" s="522">
        <f aca="true" t="shared" si="38" ref="E197:J198">SUMIF($B$595:$B$12264,$B197,E$595:E$12264)</f>
        <v>0</v>
      </c>
      <c r="F197" s="523">
        <f t="shared" si="38"/>
        <v>0</v>
      </c>
      <c r="G197" s="636">
        <f t="shared" si="38"/>
        <v>0</v>
      </c>
      <c r="H197" s="637">
        <f t="shared" si="38"/>
        <v>0</v>
      </c>
      <c r="I197" s="637">
        <f t="shared" si="38"/>
        <v>0</v>
      </c>
      <c r="J197" s="638">
        <f t="shared" si="38"/>
        <v>0</v>
      </c>
      <c r="K197" s="1605">
        <f t="shared" si="32"/>
      </c>
      <c r="L197" s="1433" t="s">
        <v>1901</v>
      </c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</row>
    <row r="198" spans="1:26" s="406" customFormat="1" ht="18.75" customHeight="1">
      <c r="A198" s="8">
        <v>125</v>
      </c>
      <c r="B198" s="1262">
        <v>1000</v>
      </c>
      <c r="C198" s="1738" t="s">
        <v>339</v>
      </c>
      <c r="D198" s="1738"/>
      <c r="E198" s="522">
        <f t="shared" si="38"/>
        <v>79200</v>
      </c>
      <c r="F198" s="523">
        <f t="shared" si="38"/>
        <v>30912</v>
      </c>
      <c r="G198" s="636">
        <f t="shared" si="38"/>
        <v>30912</v>
      </c>
      <c r="H198" s="637">
        <f t="shared" si="38"/>
        <v>0</v>
      </c>
      <c r="I198" s="637">
        <f t="shared" si="38"/>
        <v>0</v>
      </c>
      <c r="J198" s="638">
        <f t="shared" si="38"/>
        <v>0</v>
      </c>
      <c r="K198" s="1605">
        <f t="shared" si="32"/>
        <v>1</v>
      </c>
      <c r="L198" s="1433" t="s">
        <v>1893</v>
      </c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</row>
    <row r="199" spans="1:26" ht="18.75" customHeight="1">
      <c r="A199" s="9">
        <v>130</v>
      </c>
      <c r="B199" s="1269"/>
      <c r="C199" s="1264">
        <v>1011</v>
      </c>
      <c r="D199" s="1283" t="s">
        <v>340</v>
      </c>
      <c r="E199" s="681">
        <f aca="true" t="shared" si="39" ref="E199:J208">SUMIF($C$595:$C$12264,$C199,E$595:E$12264)</f>
        <v>0</v>
      </c>
      <c r="F199" s="689">
        <f t="shared" si="39"/>
        <v>0</v>
      </c>
      <c r="G199" s="639">
        <f t="shared" si="39"/>
        <v>0</v>
      </c>
      <c r="H199" s="640">
        <f t="shared" si="39"/>
        <v>0</v>
      </c>
      <c r="I199" s="640">
        <f t="shared" si="39"/>
        <v>0</v>
      </c>
      <c r="J199" s="641">
        <f t="shared" si="39"/>
        <v>0</v>
      </c>
      <c r="K199" s="1605">
        <f t="shared" si="32"/>
      </c>
      <c r="L199" s="1433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</row>
    <row r="200" spans="1:26" ht="18.75" customHeight="1">
      <c r="A200" s="9">
        <v>135</v>
      </c>
      <c r="B200" s="1269"/>
      <c r="C200" s="1270">
        <v>1012</v>
      </c>
      <c r="D200" s="1271" t="s">
        <v>1308</v>
      </c>
      <c r="E200" s="683">
        <f t="shared" si="39"/>
        <v>0</v>
      </c>
      <c r="F200" s="691">
        <f t="shared" si="39"/>
        <v>0</v>
      </c>
      <c r="G200" s="645">
        <f t="shared" si="39"/>
        <v>0</v>
      </c>
      <c r="H200" s="646">
        <f t="shared" si="39"/>
        <v>0</v>
      </c>
      <c r="I200" s="646">
        <f t="shared" si="39"/>
        <v>0</v>
      </c>
      <c r="J200" s="647">
        <f t="shared" si="39"/>
        <v>0</v>
      </c>
      <c r="K200" s="1605">
        <f t="shared" si="32"/>
      </c>
      <c r="L200" s="1433" t="s">
        <v>1890</v>
      </c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</row>
    <row r="201" spans="1:12" ht="18.75" customHeight="1">
      <c r="A201" s="9">
        <v>140</v>
      </c>
      <c r="B201" s="1269"/>
      <c r="C201" s="1270">
        <v>1013</v>
      </c>
      <c r="D201" s="1271" t="s">
        <v>1309</v>
      </c>
      <c r="E201" s="683">
        <f t="shared" si="39"/>
        <v>0</v>
      </c>
      <c r="F201" s="691">
        <f t="shared" si="39"/>
        <v>0</v>
      </c>
      <c r="G201" s="645">
        <f t="shared" si="39"/>
        <v>0</v>
      </c>
      <c r="H201" s="646">
        <f t="shared" si="39"/>
        <v>0</v>
      </c>
      <c r="I201" s="646">
        <f t="shared" si="39"/>
        <v>0</v>
      </c>
      <c r="J201" s="647">
        <f t="shared" si="39"/>
        <v>0</v>
      </c>
      <c r="K201" s="1605">
        <f t="shared" si="32"/>
      </c>
      <c r="L201" s="1433" t="s">
        <v>1893</v>
      </c>
    </row>
    <row r="202" spans="1:12" ht="18.75" customHeight="1">
      <c r="A202" s="9">
        <v>145</v>
      </c>
      <c r="B202" s="1269"/>
      <c r="C202" s="1270">
        <v>1014</v>
      </c>
      <c r="D202" s="1271" t="s">
        <v>1310</v>
      </c>
      <c r="E202" s="683">
        <f t="shared" si="39"/>
        <v>0</v>
      </c>
      <c r="F202" s="691">
        <f t="shared" si="39"/>
        <v>0</v>
      </c>
      <c r="G202" s="645">
        <f t="shared" si="39"/>
        <v>0</v>
      </c>
      <c r="H202" s="646">
        <f t="shared" si="39"/>
        <v>0</v>
      </c>
      <c r="I202" s="646">
        <f t="shared" si="39"/>
        <v>0</v>
      </c>
      <c r="J202" s="647">
        <f t="shared" si="39"/>
        <v>0</v>
      </c>
      <c r="K202" s="1605">
        <f t="shared" si="32"/>
      </c>
      <c r="L202" s="1433" t="s">
        <v>1903</v>
      </c>
    </row>
    <row r="203" spans="1:12" ht="18.75" customHeight="1">
      <c r="A203" s="9">
        <v>150</v>
      </c>
      <c r="B203" s="1269"/>
      <c r="C203" s="1270">
        <v>1015</v>
      </c>
      <c r="D203" s="1271" t="s">
        <v>1311</v>
      </c>
      <c r="E203" s="683">
        <f t="shared" si="39"/>
        <v>0</v>
      </c>
      <c r="F203" s="691">
        <f t="shared" si="39"/>
        <v>0</v>
      </c>
      <c r="G203" s="645">
        <f t="shared" si="39"/>
        <v>0</v>
      </c>
      <c r="H203" s="646">
        <f t="shared" si="39"/>
        <v>0</v>
      </c>
      <c r="I203" s="646">
        <f t="shared" si="39"/>
        <v>0</v>
      </c>
      <c r="J203" s="647">
        <f t="shared" si="39"/>
        <v>0</v>
      </c>
      <c r="K203" s="1605">
        <f t="shared" si="32"/>
      </c>
      <c r="L203" s="1433" t="s">
        <v>1906</v>
      </c>
    </row>
    <row r="204" spans="1:12" ht="18.75" customHeight="1">
      <c r="A204" s="9">
        <v>155</v>
      </c>
      <c r="B204" s="1269"/>
      <c r="C204" s="1284">
        <v>1016</v>
      </c>
      <c r="D204" s="1285" t="s">
        <v>1312</v>
      </c>
      <c r="E204" s="685">
        <f t="shared" si="39"/>
        <v>0</v>
      </c>
      <c r="F204" s="692">
        <f t="shared" si="39"/>
        <v>0</v>
      </c>
      <c r="G204" s="648">
        <f t="shared" si="39"/>
        <v>0</v>
      </c>
      <c r="H204" s="649">
        <f t="shared" si="39"/>
        <v>0</v>
      </c>
      <c r="I204" s="649">
        <f t="shared" si="39"/>
        <v>0</v>
      </c>
      <c r="J204" s="650">
        <f t="shared" si="39"/>
        <v>0</v>
      </c>
      <c r="K204" s="1605">
        <f t="shared" si="32"/>
      </c>
      <c r="L204" s="1433" t="s">
        <v>1902</v>
      </c>
    </row>
    <row r="205" spans="1:12" ht="18.75" customHeight="1">
      <c r="A205" s="9">
        <v>160</v>
      </c>
      <c r="B205" s="1263"/>
      <c r="C205" s="1286">
        <v>1020</v>
      </c>
      <c r="D205" s="1287" t="s">
        <v>1313</v>
      </c>
      <c r="E205" s="693">
        <f t="shared" si="39"/>
        <v>61700</v>
      </c>
      <c r="F205" s="694">
        <f t="shared" si="39"/>
        <v>23018</v>
      </c>
      <c r="G205" s="651">
        <f t="shared" si="39"/>
        <v>23018</v>
      </c>
      <c r="H205" s="652">
        <f t="shared" si="39"/>
        <v>0</v>
      </c>
      <c r="I205" s="652">
        <f t="shared" si="39"/>
        <v>0</v>
      </c>
      <c r="J205" s="653">
        <f t="shared" si="39"/>
        <v>0</v>
      </c>
      <c r="K205" s="1605">
        <f t="shared" si="32"/>
        <v>1</v>
      </c>
      <c r="L205" s="1433" t="s">
        <v>1907</v>
      </c>
    </row>
    <row r="206" spans="1:12" ht="18.75" customHeight="1">
      <c r="A206" s="9">
        <v>165</v>
      </c>
      <c r="B206" s="1269"/>
      <c r="C206" s="1288">
        <v>1030</v>
      </c>
      <c r="D206" s="1289" t="s">
        <v>1314</v>
      </c>
      <c r="E206" s="695">
        <f t="shared" si="39"/>
        <v>0</v>
      </c>
      <c r="F206" s="696">
        <f t="shared" si="39"/>
        <v>0</v>
      </c>
      <c r="G206" s="654">
        <f t="shared" si="39"/>
        <v>0</v>
      </c>
      <c r="H206" s="655">
        <f t="shared" si="39"/>
        <v>0</v>
      </c>
      <c r="I206" s="655">
        <f t="shared" si="39"/>
        <v>0</v>
      </c>
      <c r="J206" s="656">
        <f t="shared" si="39"/>
        <v>0</v>
      </c>
      <c r="K206" s="1605">
        <f t="shared" si="32"/>
      </c>
      <c r="L206" s="1434" t="s">
        <v>1895</v>
      </c>
    </row>
    <row r="207" spans="1:12" ht="18.75" customHeight="1">
      <c r="A207" s="9">
        <v>175</v>
      </c>
      <c r="B207" s="1269"/>
      <c r="C207" s="1286">
        <v>1051</v>
      </c>
      <c r="D207" s="1290" t="s">
        <v>1315</v>
      </c>
      <c r="E207" s="693">
        <f t="shared" si="39"/>
        <v>0</v>
      </c>
      <c r="F207" s="694">
        <f t="shared" si="39"/>
        <v>0</v>
      </c>
      <c r="G207" s="651">
        <f t="shared" si="39"/>
        <v>0</v>
      </c>
      <c r="H207" s="652">
        <f t="shared" si="39"/>
        <v>0</v>
      </c>
      <c r="I207" s="652">
        <f t="shared" si="39"/>
        <v>0</v>
      </c>
      <c r="J207" s="653">
        <f t="shared" si="39"/>
        <v>0</v>
      </c>
      <c r="K207" s="1605">
        <f t="shared" si="32"/>
      </c>
      <c r="L207" s="1434"/>
    </row>
    <row r="208" spans="1:12" ht="18.75" customHeight="1">
      <c r="A208" s="9">
        <v>180</v>
      </c>
      <c r="B208" s="1269"/>
      <c r="C208" s="1270">
        <v>1052</v>
      </c>
      <c r="D208" s="1271" t="s">
        <v>1316</v>
      </c>
      <c r="E208" s="683">
        <f t="shared" si="39"/>
        <v>0</v>
      </c>
      <c r="F208" s="691">
        <f t="shared" si="39"/>
        <v>0</v>
      </c>
      <c r="G208" s="645">
        <f t="shared" si="39"/>
        <v>0</v>
      </c>
      <c r="H208" s="646">
        <f t="shared" si="39"/>
        <v>0</v>
      </c>
      <c r="I208" s="646">
        <f t="shared" si="39"/>
        <v>0</v>
      </c>
      <c r="J208" s="647">
        <f t="shared" si="39"/>
        <v>0</v>
      </c>
      <c r="K208" s="1605">
        <f t="shared" si="32"/>
      </c>
      <c r="L208" s="1434"/>
    </row>
    <row r="209" spans="1:12" ht="18.75" customHeight="1">
      <c r="A209" s="9">
        <v>185</v>
      </c>
      <c r="B209" s="1269"/>
      <c r="C209" s="1288">
        <v>1053</v>
      </c>
      <c r="D209" s="1289" t="s">
        <v>1120</v>
      </c>
      <c r="E209" s="695">
        <f aca="true" t="shared" si="40" ref="E209:J215">SUMIF($C$595:$C$12264,$C209,E$595:E$12264)</f>
        <v>0</v>
      </c>
      <c r="F209" s="696">
        <f t="shared" si="40"/>
        <v>0</v>
      </c>
      <c r="G209" s="654">
        <f t="shared" si="40"/>
        <v>0</v>
      </c>
      <c r="H209" s="655">
        <f t="shared" si="40"/>
        <v>0</v>
      </c>
      <c r="I209" s="655">
        <f t="shared" si="40"/>
        <v>0</v>
      </c>
      <c r="J209" s="656">
        <f t="shared" si="40"/>
        <v>0</v>
      </c>
      <c r="K209" s="1605">
        <f t="shared" si="32"/>
      </c>
      <c r="L209" s="1433" t="s">
        <v>1890</v>
      </c>
    </row>
    <row r="210" spans="1:12" ht="18.75" customHeight="1">
      <c r="A210" s="9">
        <v>190</v>
      </c>
      <c r="B210" s="1269"/>
      <c r="C210" s="1286">
        <v>1062</v>
      </c>
      <c r="D210" s="1287" t="s">
        <v>1317</v>
      </c>
      <c r="E210" s="693">
        <f t="shared" si="40"/>
        <v>0</v>
      </c>
      <c r="F210" s="694">
        <f t="shared" si="40"/>
        <v>0</v>
      </c>
      <c r="G210" s="651">
        <f t="shared" si="40"/>
        <v>0</v>
      </c>
      <c r="H210" s="652">
        <f t="shared" si="40"/>
        <v>0</v>
      </c>
      <c r="I210" s="652">
        <f t="shared" si="40"/>
        <v>0</v>
      </c>
      <c r="J210" s="653">
        <f t="shared" si="40"/>
        <v>0</v>
      </c>
      <c r="K210" s="1605">
        <f t="shared" si="32"/>
      </c>
      <c r="L210" s="1433" t="s">
        <v>1891</v>
      </c>
    </row>
    <row r="211" spans="1:12" ht="18.75" customHeight="1">
      <c r="A211" s="9">
        <v>200</v>
      </c>
      <c r="B211" s="1269"/>
      <c r="C211" s="1288">
        <v>1063</v>
      </c>
      <c r="D211" s="1291" t="s">
        <v>1771</v>
      </c>
      <c r="E211" s="695">
        <f t="shared" si="40"/>
        <v>0</v>
      </c>
      <c r="F211" s="696">
        <f t="shared" si="40"/>
        <v>0</v>
      </c>
      <c r="G211" s="654">
        <f t="shared" si="40"/>
        <v>0</v>
      </c>
      <c r="H211" s="655">
        <f t="shared" si="40"/>
        <v>0</v>
      </c>
      <c r="I211" s="655">
        <f t="shared" si="40"/>
        <v>0</v>
      </c>
      <c r="J211" s="656">
        <f t="shared" si="40"/>
        <v>0</v>
      </c>
      <c r="K211" s="1605">
        <f t="shared" si="32"/>
      </c>
      <c r="L211" s="1433" t="s">
        <v>1892</v>
      </c>
    </row>
    <row r="212" spans="1:12" ht="18.75" customHeight="1">
      <c r="A212" s="9">
        <v>200</v>
      </c>
      <c r="B212" s="1269"/>
      <c r="C212" s="1292">
        <v>1069</v>
      </c>
      <c r="D212" s="1293" t="s">
        <v>1318</v>
      </c>
      <c r="E212" s="697">
        <f t="shared" si="40"/>
        <v>17500</v>
      </c>
      <c r="F212" s="698">
        <f t="shared" si="40"/>
        <v>7894</v>
      </c>
      <c r="G212" s="657">
        <f t="shared" si="40"/>
        <v>7894</v>
      </c>
      <c r="H212" s="658">
        <f t="shared" si="40"/>
        <v>0</v>
      </c>
      <c r="I212" s="658">
        <f t="shared" si="40"/>
        <v>0</v>
      </c>
      <c r="J212" s="659">
        <f t="shared" si="40"/>
        <v>0</v>
      </c>
      <c r="K212" s="1605">
        <f t="shared" si="32"/>
        <v>1</v>
      </c>
      <c r="L212" s="1433" t="s">
        <v>1893</v>
      </c>
    </row>
    <row r="213" spans="1:12" ht="18.75" customHeight="1">
      <c r="A213" s="9">
        <v>205</v>
      </c>
      <c r="B213" s="1263"/>
      <c r="C213" s="1286">
        <v>1091</v>
      </c>
      <c r="D213" s="1290" t="s">
        <v>1121</v>
      </c>
      <c r="E213" s="693">
        <f t="shared" si="40"/>
        <v>0</v>
      </c>
      <c r="F213" s="694">
        <f t="shared" si="40"/>
        <v>0</v>
      </c>
      <c r="G213" s="651">
        <f t="shared" si="40"/>
        <v>0</v>
      </c>
      <c r="H213" s="652">
        <f t="shared" si="40"/>
        <v>0</v>
      </c>
      <c r="I213" s="652">
        <f t="shared" si="40"/>
        <v>0</v>
      </c>
      <c r="J213" s="653">
        <f t="shared" si="40"/>
        <v>0</v>
      </c>
      <c r="K213" s="1605">
        <f t="shared" si="32"/>
      </c>
      <c r="L213" s="1433" t="s">
        <v>1894</v>
      </c>
    </row>
    <row r="214" spans="1:12" ht="18.75" customHeight="1">
      <c r="A214" s="9">
        <v>210</v>
      </c>
      <c r="B214" s="1269"/>
      <c r="C214" s="1270">
        <v>1092</v>
      </c>
      <c r="D214" s="1271" t="s">
        <v>1490</v>
      </c>
      <c r="E214" s="683">
        <f t="shared" si="40"/>
        <v>0</v>
      </c>
      <c r="F214" s="691">
        <f t="shared" si="40"/>
        <v>0</v>
      </c>
      <c r="G214" s="645">
        <f t="shared" si="40"/>
        <v>0</v>
      </c>
      <c r="H214" s="646">
        <f t="shared" si="40"/>
        <v>0</v>
      </c>
      <c r="I214" s="646">
        <f t="shared" si="40"/>
        <v>0</v>
      </c>
      <c r="J214" s="647">
        <f t="shared" si="40"/>
        <v>0</v>
      </c>
      <c r="K214" s="1605">
        <f t="shared" si="32"/>
      </c>
      <c r="L214" s="1433" t="s">
        <v>1895</v>
      </c>
    </row>
    <row r="215" spans="1:12" ht="18.75" customHeight="1">
      <c r="A215" s="9">
        <v>215</v>
      </c>
      <c r="B215" s="1269"/>
      <c r="C215" s="1266">
        <v>1098</v>
      </c>
      <c r="D215" s="1294" t="s">
        <v>1319</v>
      </c>
      <c r="E215" s="687">
        <f t="shared" si="40"/>
        <v>0</v>
      </c>
      <c r="F215" s="690">
        <f t="shared" si="40"/>
        <v>0</v>
      </c>
      <c r="G215" s="642">
        <f t="shared" si="40"/>
        <v>0</v>
      </c>
      <c r="H215" s="643">
        <f t="shared" si="40"/>
        <v>0</v>
      </c>
      <c r="I215" s="643">
        <f t="shared" si="40"/>
        <v>0</v>
      </c>
      <c r="J215" s="644">
        <f t="shared" si="40"/>
        <v>0</v>
      </c>
      <c r="K215" s="1605">
        <f t="shared" si="32"/>
      </c>
      <c r="L215" s="1433" t="s">
        <v>1896</v>
      </c>
    </row>
    <row r="216" spans="1:26" s="406" customFormat="1" ht="18.75" customHeight="1">
      <c r="A216" s="8">
        <v>220</v>
      </c>
      <c r="B216" s="1262">
        <v>1900</v>
      </c>
      <c r="C216" s="1735" t="s">
        <v>1831</v>
      </c>
      <c r="D216" s="1735"/>
      <c r="E216" s="522">
        <f aca="true" t="shared" si="41" ref="E216:J216">SUMIF($B$595:$B$12264,$B216,E$595:E$12264)</f>
        <v>0</v>
      </c>
      <c r="F216" s="523">
        <f t="shared" si="41"/>
        <v>0</v>
      </c>
      <c r="G216" s="636">
        <f t="shared" si="41"/>
        <v>0</v>
      </c>
      <c r="H216" s="637">
        <f t="shared" si="41"/>
        <v>0</v>
      </c>
      <c r="I216" s="637">
        <f t="shared" si="41"/>
        <v>0</v>
      </c>
      <c r="J216" s="638">
        <f t="shared" si="41"/>
        <v>0</v>
      </c>
      <c r="K216" s="1605">
        <f t="shared" si="32"/>
      </c>
      <c r="L216" s="1433" t="s">
        <v>1897</v>
      </c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</row>
    <row r="217" spans="1:12" ht="18.75" customHeight="1">
      <c r="A217" s="9">
        <v>225</v>
      </c>
      <c r="B217" s="1269"/>
      <c r="C217" s="1264">
        <v>1901</v>
      </c>
      <c r="D217" s="1295" t="s">
        <v>1123</v>
      </c>
      <c r="E217" s="681">
        <f aca="true" t="shared" si="42" ref="E217:J219">SUMIF($C$595:$C$12264,$C217,E$595:E$12264)</f>
        <v>0</v>
      </c>
      <c r="F217" s="689">
        <f t="shared" si="42"/>
        <v>0</v>
      </c>
      <c r="G217" s="639">
        <f t="shared" si="42"/>
        <v>0</v>
      </c>
      <c r="H217" s="640">
        <f t="shared" si="42"/>
        <v>0</v>
      </c>
      <c r="I217" s="640">
        <f t="shared" si="42"/>
        <v>0</v>
      </c>
      <c r="J217" s="641">
        <f t="shared" si="42"/>
        <v>0</v>
      </c>
      <c r="K217" s="1605">
        <f t="shared" si="32"/>
      </c>
      <c r="L217" s="1433" t="s">
        <v>1898</v>
      </c>
    </row>
    <row r="218" spans="1:26" ht="18.75" customHeight="1">
      <c r="A218" s="9">
        <v>230</v>
      </c>
      <c r="B218" s="1296"/>
      <c r="C218" s="1270">
        <v>1981</v>
      </c>
      <c r="D218" s="1297" t="s">
        <v>1124</v>
      </c>
      <c r="E218" s="683">
        <f t="shared" si="42"/>
        <v>0</v>
      </c>
      <c r="F218" s="691">
        <f t="shared" si="42"/>
        <v>0</v>
      </c>
      <c r="G218" s="645">
        <f t="shared" si="42"/>
        <v>0</v>
      </c>
      <c r="H218" s="646">
        <f t="shared" si="42"/>
        <v>0</v>
      </c>
      <c r="I218" s="646">
        <f t="shared" si="42"/>
        <v>0</v>
      </c>
      <c r="J218" s="647">
        <f t="shared" si="42"/>
        <v>0</v>
      </c>
      <c r="K218" s="1605">
        <f t="shared" si="32"/>
      </c>
      <c r="L218" s="1433" t="s">
        <v>1893</v>
      </c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</row>
    <row r="219" spans="1:12" ht="18.75" customHeight="1">
      <c r="A219" s="9">
        <v>245</v>
      </c>
      <c r="B219" s="1269"/>
      <c r="C219" s="1266">
        <v>1991</v>
      </c>
      <c r="D219" s="1298" t="s">
        <v>1125</v>
      </c>
      <c r="E219" s="687">
        <f t="shared" si="42"/>
        <v>0</v>
      </c>
      <c r="F219" s="690">
        <f t="shared" si="42"/>
        <v>0</v>
      </c>
      <c r="G219" s="642">
        <f t="shared" si="42"/>
        <v>0</v>
      </c>
      <c r="H219" s="643">
        <f t="shared" si="42"/>
        <v>0</v>
      </c>
      <c r="I219" s="643">
        <f t="shared" si="42"/>
        <v>0</v>
      </c>
      <c r="J219" s="644">
        <f t="shared" si="42"/>
        <v>0</v>
      </c>
      <c r="K219" s="1605">
        <f t="shared" si="32"/>
      </c>
      <c r="L219" s="1433" t="s">
        <v>1899</v>
      </c>
    </row>
    <row r="220" spans="1:26" s="406" customFormat="1" ht="18.75" customHeight="1">
      <c r="A220" s="8">
        <v>220</v>
      </c>
      <c r="B220" s="1262">
        <v>2100</v>
      </c>
      <c r="C220" s="1735" t="s">
        <v>1449</v>
      </c>
      <c r="D220" s="1735"/>
      <c r="E220" s="522">
        <f aca="true" t="shared" si="43" ref="E220:J220">SUMIF($B$595:$B$12264,$B220,E$595:E$12264)</f>
        <v>0</v>
      </c>
      <c r="F220" s="523">
        <f t="shared" si="43"/>
        <v>0</v>
      </c>
      <c r="G220" s="636">
        <f t="shared" si="43"/>
        <v>0</v>
      </c>
      <c r="H220" s="637">
        <f t="shared" si="43"/>
        <v>0</v>
      </c>
      <c r="I220" s="637">
        <f t="shared" si="43"/>
        <v>0</v>
      </c>
      <c r="J220" s="638">
        <f t="shared" si="43"/>
        <v>0</v>
      </c>
      <c r="K220" s="1605">
        <f t="shared" si="32"/>
      </c>
      <c r="L220" s="1433" t="s">
        <v>1895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9">
        <v>225</v>
      </c>
      <c r="B221" s="1269"/>
      <c r="C221" s="1264">
        <v>2110</v>
      </c>
      <c r="D221" s="1299" t="s">
        <v>1320</v>
      </c>
      <c r="E221" s="681">
        <f aca="true" t="shared" si="44" ref="E221:J225">SUMIF($C$595:$C$12264,$C221,E$595:E$12264)</f>
        <v>0</v>
      </c>
      <c r="F221" s="689">
        <f t="shared" si="44"/>
        <v>0</v>
      </c>
      <c r="G221" s="639">
        <f t="shared" si="44"/>
        <v>0</v>
      </c>
      <c r="H221" s="640">
        <f t="shared" si="44"/>
        <v>0</v>
      </c>
      <c r="I221" s="640">
        <f t="shared" si="44"/>
        <v>0</v>
      </c>
      <c r="J221" s="641">
        <f t="shared" si="44"/>
        <v>0</v>
      </c>
      <c r="K221" s="1605">
        <f t="shared" si="32"/>
      </c>
      <c r="L221" s="1433" t="s">
        <v>1900</v>
      </c>
    </row>
    <row r="222" spans="1:26" ht="18.75" customHeight="1">
      <c r="A222" s="9">
        <v>230</v>
      </c>
      <c r="B222" s="1296"/>
      <c r="C222" s="1270">
        <v>2120</v>
      </c>
      <c r="D222" s="1273" t="s">
        <v>1321</v>
      </c>
      <c r="E222" s="683">
        <f t="shared" si="44"/>
        <v>0</v>
      </c>
      <c r="F222" s="691">
        <f t="shared" si="44"/>
        <v>0</v>
      </c>
      <c r="G222" s="645">
        <f t="shared" si="44"/>
        <v>0</v>
      </c>
      <c r="H222" s="646">
        <f t="shared" si="44"/>
        <v>0</v>
      </c>
      <c r="I222" s="646">
        <f t="shared" si="44"/>
        <v>0</v>
      </c>
      <c r="J222" s="647">
        <f t="shared" si="44"/>
        <v>0</v>
      </c>
      <c r="K222" s="1605">
        <f t="shared" si="32"/>
      </c>
      <c r="L222" s="1433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</row>
    <row r="223" spans="1:12" ht="18.75" customHeight="1">
      <c r="A223" s="9">
        <v>235</v>
      </c>
      <c r="B223" s="1296"/>
      <c r="C223" s="1270">
        <v>2125</v>
      </c>
      <c r="D223" s="1273" t="s">
        <v>1322</v>
      </c>
      <c r="E223" s="683">
        <f t="shared" si="44"/>
        <v>0</v>
      </c>
      <c r="F223" s="691">
        <f t="shared" si="44"/>
        <v>0</v>
      </c>
      <c r="G223" s="645">
        <f t="shared" si="44"/>
        <v>0</v>
      </c>
      <c r="H223" s="646">
        <f t="shared" si="44"/>
        <v>0</v>
      </c>
      <c r="I223" s="646">
        <f t="shared" si="44"/>
        <v>0</v>
      </c>
      <c r="J223" s="647">
        <f t="shared" si="44"/>
        <v>0</v>
      </c>
      <c r="K223" s="1605">
        <f t="shared" si="32"/>
      </c>
      <c r="L223" s="1433" t="s">
        <v>1901</v>
      </c>
    </row>
    <row r="224" spans="1:12" ht="18.75" customHeight="1">
      <c r="A224" s="9">
        <v>240</v>
      </c>
      <c r="B224" s="1268"/>
      <c r="C224" s="1270">
        <v>2140</v>
      </c>
      <c r="D224" s="1273" t="s">
        <v>1323</v>
      </c>
      <c r="E224" s="683">
        <f t="shared" si="44"/>
        <v>0</v>
      </c>
      <c r="F224" s="691">
        <f t="shared" si="44"/>
        <v>0</v>
      </c>
      <c r="G224" s="645">
        <f t="shared" si="44"/>
        <v>0</v>
      </c>
      <c r="H224" s="646">
        <f t="shared" si="44"/>
        <v>0</v>
      </c>
      <c r="I224" s="646">
        <f t="shared" si="44"/>
        <v>0</v>
      </c>
      <c r="J224" s="647">
        <f t="shared" si="44"/>
        <v>0</v>
      </c>
      <c r="K224" s="1605">
        <f t="shared" si="32"/>
      </c>
      <c r="L224" s="1433" t="s">
        <v>1893</v>
      </c>
    </row>
    <row r="225" spans="1:12" ht="18.75" customHeight="1">
      <c r="A225" s="9">
        <v>245</v>
      </c>
      <c r="B225" s="1269"/>
      <c r="C225" s="1266">
        <v>2190</v>
      </c>
      <c r="D225" s="1300" t="s">
        <v>1324</v>
      </c>
      <c r="E225" s="687">
        <f t="shared" si="44"/>
        <v>0</v>
      </c>
      <c r="F225" s="690">
        <f t="shared" si="44"/>
        <v>0</v>
      </c>
      <c r="G225" s="642">
        <f t="shared" si="44"/>
        <v>0</v>
      </c>
      <c r="H225" s="643">
        <f t="shared" si="44"/>
        <v>0</v>
      </c>
      <c r="I225" s="643">
        <f t="shared" si="44"/>
        <v>0</v>
      </c>
      <c r="J225" s="644">
        <f t="shared" si="44"/>
        <v>0</v>
      </c>
      <c r="K225" s="1605">
        <f t="shared" si="32"/>
      </c>
      <c r="L225" s="1433"/>
    </row>
    <row r="226" spans="1:26" s="406" customFormat="1" ht="18.75" customHeight="1">
      <c r="A226" s="8">
        <v>250</v>
      </c>
      <c r="B226" s="1262">
        <v>2200</v>
      </c>
      <c r="C226" s="1735" t="s">
        <v>1325</v>
      </c>
      <c r="D226" s="1735"/>
      <c r="E226" s="522">
        <f aca="true" t="shared" si="45" ref="E226:J226">SUMIF($B$595:$B$12264,$B226,E$595:E$12264)</f>
        <v>0</v>
      </c>
      <c r="F226" s="523">
        <f t="shared" si="45"/>
        <v>0</v>
      </c>
      <c r="G226" s="636">
        <f t="shared" si="45"/>
        <v>0</v>
      </c>
      <c r="H226" s="637">
        <f t="shared" si="45"/>
        <v>0</v>
      </c>
      <c r="I226" s="637">
        <f t="shared" si="45"/>
        <v>0</v>
      </c>
      <c r="J226" s="638">
        <f t="shared" si="45"/>
        <v>0</v>
      </c>
      <c r="K226" s="1605">
        <f t="shared" si="32"/>
      </c>
      <c r="L226" s="1433" t="s">
        <v>1890</v>
      </c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</row>
    <row r="227" spans="1:12" ht="18.75" customHeight="1">
      <c r="A227" s="9">
        <v>255</v>
      </c>
      <c r="B227" s="1269"/>
      <c r="C227" s="1264">
        <v>2221</v>
      </c>
      <c r="D227" s="1265" t="s">
        <v>1491</v>
      </c>
      <c r="E227" s="681">
        <f aca="true" t="shared" si="46" ref="E227:J228">SUMIF($C$595:$C$12264,$C227,E$595:E$12264)</f>
        <v>0</v>
      </c>
      <c r="F227" s="689">
        <f t="shared" si="46"/>
        <v>0</v>
      </c>
      <c r="G227" s="639">
        <f t="shared" si="46"/>
        <v>0</v>
      </c>
      <c r="H227" s="640">
        <f t="shared" si="46"/>
        <v>0</v>
      </c>
      <c r="I227" s="640">
        <f t="shared" si="46"/>
        <v>0</v>
      </c>
      <c r="J227" s="641">
        <f t="shared" si="46"/>
        <v>0</v>
      </c>
      <c r="K227" s="1605">
        <f t="shared" si="32"/>
      </c>
      <c r="L227" s="1433" t="s">
        <v>1893</v>
      </c>
    </row>
    <row r="228" spans="1:12" ht="18.75" customHeight="1">
      <c r="A228" s="9">
        <v>265</v>
      </c>
      <c r="B228" s="1269"/>
      <c r="C228" s="1266">
        <v>2224</v>
      </c>
      <c r="D228" s="1267" t="s">
        <v>1326</v>
      </c>
      <c r="E228" s="687">
        <f t="shared" si="46"/>
        <v>0</v>
      </c>
      <c r="F228" s="690">
        <f t="shared" si="46"/>
        <v>0</v>
      </c>
      <c r="G228" s="642">
        <f t="shared" si="46"/>
        <v>0</v>
      </c>
      <c r="H228" s="643">
        <f t="shared" si="46"/>
        <v>0</v>
      </c>
      <c r="I228" s="643">
        <f t="shared" si="46"/>
        <v>0</v>
      </c>
      <c r="J228" s="644">
        <f t="shared" si="46"/>
        <v>0</v>
      </c>
      <c r="K228" s="1605">
        <f t="shared" si="32"/>
      </c>
      <c r="L228" s="1433" t="s">
        <v>1903</v>
      </c>
    </row>
    <row r="229" spans="1:26" s="406" customFormat="1" ht="18.75" customHeight="1">
      <c r="A229" s="8">
        <v>270</v>
      </c>
      <c r="B229" s="1262">
        <v>2500</v>
      </c>
      <c r="C229" s="1735" t="s">
        <v>1327</v>
      </c>
      <c r="D229" s="1739"/>
      <c r="E229" s="522">
        <f aca="true" t="shared" si="47" ref="E229:J233">SUMIF($B$595:$B$12264,$B229,E$595:E$12264)</f>
        <v>0</v>
      </c>
      <c r="F229" s="523">
        <f t="shared" si="47"/>
        <v>0</v>
      </c>
      <c r="G229" s="636">
        <f t="shared" si="47"/>
        <v>0</v>
      </c>
      <c r="H229" s="637">
        <f t="shared" si="47"/>
        <v>0</v>
      </c>
      <c r="I229" s="637">
        <f t="shared" si="47"/>
        <v>0</v>
      </c>
      <c r="J229" s="638">
        <f t="shared" si="47"/>
        <v>0</v>
      </c>
      <c r="K229" s="1605">
        <f t="shared" si="32"/>
      </c>
      <c r="L229" s="1433" t="s">
        <v>1906</v>
      </c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</row>
    <row r="230" spans="1:26" s="406" customFormat="1" ht="18.75" customHeight="1">
      <c r="A230" s="8">
        <v>290</v>
      </c>
      <c r="B230" s="1262">
        <v>2600</v>
      </c>
      <c r="C230" s="1736" t="s">
        <v>1328</v>
      </c>
      <c r="D230" s="1734"/>
      <c r="E230" s="522">
        <f t="shared" si="47"/>
        <v>0</v>
      </c>
      <c r="F230" s="523">
        <f t="shared" si="47"/>
        <v>0</v>
      </c>
      <c r="G230" s="636">
        <f t="shared" si="47"/>
        <v>0</v>
      </c>
      <c r="H230" s="637">
        <f t="shared" si="47"/>
        <v>0</v>
      </c>
      <c r="I230" s="637">
        <f t="shared" si="47"/>
        <v>0</v>
      </c>
      <c r="J230" s="638">
        <f t="shared" si="47"/>
        <v>0</v>
      </c>
      <c r="K230" s="1605">
        <f t="shared" si="32"/>
      </c>
      <c r="L230" s="1433" t="s">
        <v>1902</v>
      </c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</row>
    <row r="231" spans="1:12" s="406" customFormat="1" ht="18.75" customHeight="1">
      <c r="A231" s="17">
        <v>320</v>
      </c>
      <c r="B231" s="1262">
        <v>2700</v>
      </c>
      <c r="C231" s="1736" t="s">
        <v>1329</v>
      </c>
      <c r="D231" s="1734"/>
      <c r="E231" s="522">
        <f t="shared" si="47"/>
        <v>0</v>
      </c>
      <c r="F231" s="523">
        <f t="shared" si="47"/>
        <v>0</v>
      </c>
      <c r="G231" s="636">
        <f t="shared" si="47"/>
        <v>0</v>
      </c>
      <c r="H231" s="637">
        <f t="shared" si="47"/>
        <v>0</v>
      </c>
      <c r="I231" s="637">
        <f t="shared" si="47"/>
        <v>0</v>
      </c>
      <c r="J231" s="638">
        <f t="shared" si="47"/>
        <v>0</v>
      </c>
      <c r="K231" s="1605">
        <f t="shared" si="32"/>
      </c>
      <c r="L231" s="1433" t="s">
        <v>1907</v>
      </c>
    </row>
    <row r="232" spans="1:12" s="406" customFormat="1" ht="35.25" customHeight="1">
      <c r="A232" s="8">
        <v>330</v>
      </c>
      <c r="B232" s="1262">
        <v>2800</v>
      </c>
      <c r="C232" s="1736" t="s">
        <v>1330</v>
      </c>
      <c r="D232" s="1734"/>
      <c r="E232" s="522">
        <f t="shared" si="47"/>
        <v>0</v>
      </c>
      <c r="F232" s="523">
        <f t="shared" si="47"/>
        <v>0</v>
      </c>
      <c r="G232" s="636">
        <f t="shared" si="47"/>
        <v>0</v>
      </c>
      <c r="H232" s="637">
        <f t="shared" si="47"/>
        <v>0</v>
      </c>
      <c r="I232" s="637">
        <f t="shared" si="47"/>
        <v>0</v>
      </c>
      <c r="J232" s="638">
        <f t="shared" si="47"/>
        <v>0</v>
      </c>
      <c r="K232" s="1605">
        <f t="shared" si="32"/>
      </c>
      <c r="L232" s="1434" t="s">
        <v>1895</v>
      </c>
    </row>
    <row r="233" spans="1:12" s="406" customFormat="1" ht="18.75" customHeight="1">
      <c r="A233" s="8">
        <v>350</v>
      </c>
      <c r="B233" s="1262">
        <v>2900</v>
      </c>
      <c r="C233" s="1735" t="s">
        <v>1331</v>
      </c>
      <c r="D233" s="1735"/>
      <c r="E233" s="522">
        <f t="shared" si="47"/>
        <v>0</v>
      </c>
      <c r="F233" s="523">
        <f t="shared" si="47"/>
        <v>0</v>
      </c>
      <c r="G233" s="636">
        <f t="shared" si="47"/>
        <v>0</v>
      </c>
      <c r="H233" s="637">
        <f t="shared" si="47"/>
        <v>0</v>
      </c>
      <c r="I233" s="637">
        <f t="shared" si="47"/>
        <v>0</v>
      </c>
      <c r="J233" s="638">
        <f t="shared" si="47"/>
        <v>0</v>
      </c>
      <c r="K233" s="1605">
        <f t="shared" si="32"/>
      </c>
      <c r="L233" s="1433"/>
    </row>
    <row r="234" spans="1:26" ht="18.75" customHeight="1">
      <c r="A234" s="9">
        <v>355</v>
      </c>
      <c r="B234" s="1301"/>
      <c r="C234" s="1264">
        <v>2920</v>
      </c>
      <c r="D234" s="1302" t="s">
        <v>1332</v>
      </c>
      <c r="E234" s="681">
        <f aca="true" t="shared" si="48" ref="E234:J239">SUMIF($C$595:$C$12264,$C234,E$595:E$12264)</f>
        <v>0</v>
      </c>
      <c r="F234" s="689">
        <f t="shared" si="48"/>
        <v>0</v>
      </c>
      <c r="G234" s="639">
        <f t="shared" si="48"/>
        <v>0</v>
      </c>
      <c r="H234" s="640">
        <f t="shared" si="48"/>
        <v>0</v>
      </c>
      <c r="I234" s="640">
        <f t="shared" si="48"/>
        <v>0</v>
      </c>
      <c r="J234" s="641">
        <f t="shared" si="48"/>
        <v>0</v>
      </c>
      <c r="K234" s="1605">
        <f t="shared" si="32"/>
      </c>
      <c r="L234" s="1433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</row>
    <row r="235" spans="1:26" ht="31.5">
      <c r="A235" s="9">
        <v>375</v>
      </c>
      <c r="B235" s="1301"/>
      <c r="C235" s="1288">
        <v>2969</v>
      </c>
      <c r="D235" s="1303" t="s">
        <v>1333</v>
      </c>
      <c r="E235" s="695">
        <f t="shared" si="48"/>
        <v>0</v>
      </c>
      <c r="F235" s="696">
        <f t="shared" si="48"/>
        <v>0</v>
      </c>
      <c r="G235" s="654">
        <f t="shared" si="48"/>
        <v>0</v>
      </c>
      <c r="H235" s="655">
        <f t="shared" si="48"/>
        <v>0</v>
      </c>
      <c r="I235" s="655">
        <f t="shared" si="48"/>
        <v>0</v>
      </c>
      <c r="J235" s="656">
        <f t="shared" si="48"/>
        <v>0</v>
      </c>
      <c r="K235" s="1605">
        <f t="shared" si="32"/>
      </c>
      <c r="L235" s="1433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</row>
    <row r="236" spans="1:12" ht="31.5">
      <c r="A236" s="9">
        <v>380</v>
      </c>
      <c r="B236" s="1301"/>
      <c r="C236" s="1304">
        <v>2970</v>
      </c>
      <c r="D236" s="1305" t="s">
        <v>1334</v>
      </c>
      <c r="E236" s="699">
        <f t="shared" si="48"/>
        <v>0</v>
      </c>
      <c r="F236" s="700">
        <f t="shared" si="48"/>
        <v>0</v>
      </c>
      <c r="G236" s="660">
        <f t="shared" si="48"/>
        <v>0</v>
      </c>
      <c r="H236" s="661">
        <f t="shared" si="48"/>
        <v>0</v>
      </c>
      <c r="I236" s="661">
        <f t="shared" si="48"/>
        <v>0</v>
      </c>
      <c r="J236" s="662">
        <f t="shared" si="48"/>
        <v>0</v>
      </c>
      <c r="K236" s="1605">
        <f t="shared" si="32"/>
      </c>
      <c r="L236" s="1434"/>
    </row>
    <row r="237" spans="1:12" ht="18.75" customHeight="1">
      <c r="A237" s="9">
        <v>385</v>
      </c>
      <c r="B237" s="1301"/>
      <c r="C237" s="1292">
        <v>2989</v>
      </c>
      <c r="D237" s="1306" t="s">
        <v>1335</v>
      </c>
      <c r="E237" s="697">
        <f t="shared" si="48"/>
        <v>0</v>
      </c>
      <c r="F237" s="698">
        <f t="shared" si="48"/>
        <v>0</v>
      </c>
      <c r="G237" s="657">
        <f t="shared" si="48"/>
        <v>0</v>
      </c>
      <c r="H237" s="658">
        <f t="shared" si="48"/>
        <v>0</v>
      </c>
      <c r="I237" s="658">
        <f t="shared" si="48"/>
        <v>0</v>
      </c>
      <c r="J237" s="659">
        <f t="shared" si="48"/>
        <v>0</v>
      </c>
      <c r="K237" s="1605">
        <f t="shared" si="32"/>
      </c>
      <c r="L237" s="1433"/>
    </row>
    <row r="238" spans="1:12" ht="18.75" customHeight="1">
      <c r="A238" s="9">
        <v>390</v>
      </c>
      <c r="B238" s="1269"/>
      <c r="C238" s="1286">
        <v>2991</v>
      </c>
      <c r="D238" s="1307" t="s">
        <v>1336</v>
      </c>
      <c r="E238" s="693">
        <f t="shared" si="48"/>
        <v>0</v>
      </c>
      <c r="F238" s="694">
        <f t="shared" si="48"/>
        <v>0</v>
      </c>
      <c r="G238" s="651">
        <f t="shared" si="48"/>
        <v>0</v>
      </c>
      <c r="H238" s="652">
        <f t="shared" si="48"/>
        <v>0</v>
      </c>
      <c r="I238" s="652">
        <f t="shared" si="48"/>
        <v>0</v>
      </c>
      <c r="J238" s="653">
        <f t="shared" si="48"/>
        <v>0</v>
      </c>
      <c r="K238" s="1605">
        <f t="shared" si="32"/>
      </c>
      <c r="L238" s="1433"/>
    </row>
    <row r="239" spans="1:12" ht="18.75" customHeight="1">
      <c r="A239" s="9">
        <v>395</v>
      </c>
      <c r="B239" s="1269"/>
      <c r="C239" s="1266">
        <v>2992</v>
      </c>
      <c r="D239" s="1308" t="s">
        <v>1337</v>
      </c>
      <c r="E239" s="687">
        <f t="shared" si="48"/>
        <v>0</v>
      </c>
      <c r="F239" s="690">
        <f t="shared" si="48"/>
        <v>0</v>
      </c>
      <c r="G239" s="642">
        <f t="shared" si="48"/>
        <v>0</v>
      </c>
      <c r="H239" s="643">
        <f t="shared" si="48"/>
        <v>0</v>
      </c>
      <c r="I239" s="643">
        <f t="shared" si="48"/>
        <v>0</v>
      </c>
      <c r="J239" s="644">
        <f t="shared" si="48"/>
        <v>0</v>
      </c>
      <c r="K239" s="1605">
        <f t="shared" si="32"/>
      </c>
      <c r="L239" s="1433"/>
    </row>
    <row r="240" spans="1:26" s="406" customFormat="1" ht="18.75" customHeight="1">
      <c r="A240" s="524">
        <v>397</v>
      </c>
      <c r="B240" s="1262">
        <v>3300</v>
      </c>
      <c r="C240" s="1309" t="s">
        <v>1338</v>
      </c>
      <c r="D240" s="1430"/>
      <c r="E240" s="522">
        <f aca="true" t="shared" si="49" ref="E240:J240">SUMIF($B$595:$B$12264,$B240,E$595:E$12264)</f>
        <v>0</v>
      </c>
      <c r="F240" s="523">
        <f t="shared" si="49"/>
        <v>0</v>
      </c>
      <c r="G240" s="636">
        <f t="shared" si="49"/>
        <v>0</v>
      </c>
      <c r="H240" s="637">
        <f t="shared" si="49"/>
        <v>0</v>
      </c>
      <c r="I240" s="637">
        <f t="shared" si="49"/>
        <v>0</v>
      </c>
      <c r="J240" s="638">
        <f t="shared" si="49"/>
        <v>0</v>
      </c>
      <c r="K240" s="1605">
        <f t="shared" si="32"/>
      </c>
      <c r="L240" s="1433" t="s">
        <v>1890</v>
      </c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</row>
    <row r="241" spans="1:12" ht="18.75" customHeight="1">
      <c r="A241" s="7">
        <v>398</v>
      </c>
      <c r="B241" s="1268"/>
      <c r="C241" s="1264">
        <v>3301</v>
      </c>
      <c r="D241" s="1310" t="s">
        <v>1339</v>
      </c>
      <c r="E241" s="681">
        <f aca="true" t="shared" si="50" ref="E241:J246">SUMIF($C$595:$C$12264,$C241,E$595:E$12264)</f>
        <v>0</v>
      </c>
      <c r="F241" s="689">
        <f t="shared" si="50"/>
        <v>0</v>
      </c>
      <c r="G241" s="639">
        <f t="shared" si="50"/>
        <v>0</v>
      </c>
      <c r="H241" s="640">
        <f t="shared" si="50"/>
        <v>0</v>
      </c>
      <c r="I241" s="640">
        <f t="shared" si="50"/>
        <v>0</v>
      </c>
      <c r="J241" s="641">
        <f t="shared" si="50"/>
        <v>0</v>
      </c>
      <c r="K241" s="1605">
        <f t="shared" si="32"/>
      </c>
      <c r="L241" s="1433" t="s">
        <v>1891</v>
      </c>
    </row>
    <row r="242" spans="1:26" ht="18.75" customHeight="1">
      <c r="A242" s="7">
        <v>399</v>
      </c>
      <c r="B242" s="1268"/>
      <c r="C242" s="1270">
        <v>3302</v>
      </c>
      <c r="D242" s="1311" t="s">
        <v>540</v>
      </c>
      <c r="E242" s="683">
        <f t="shared" si="50"/>
        <v>0</v>
      </c>
      <c r="F242" s="691">
        <f t="shared" si="50"/>
        <v>0</v>
      </c>
      <c r="G242" s="645">
        <f t="shared" si="50"/>
        <v>0</v>
      </c>
      <c r="H242" s="646">
        <f t="shared" si="50"/>
        <v>0</v>
      </c>
      <c r="I242" s="646">
        <f t="shared" si="50"/>
        <v>0</v>
      </c>
      <c r="J242" s="647">
        <f t="shared" si="50"/>
        <v>0</v>
      </c>
      <c r="K242" s="1605">
        <f t="shared" si="32"/>
      </c>
      <c r="L242" s="1433" t="s">
        <v>1892</v>
      </c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</row>
    <row r="243" spans="1:12" ht="18.75" customHeight="1">
      <c r="A243" s="7">
        <v>400</v>
      </c>
      <c r="B243" s="1268"/>
      <c r="C243" s="1270">
        <v>3303</v>
      </c>
      <c r="D243" s="1311" t="s">
        <v>1340</v>
      </c>
      <c r="E243" s="683">
        <f t="shared" si="50"/>
        <v>0</v>
      </c>
      <c r="F243" s="691">
        <f t="shared" si="50"/>
        <v>0</v>
      </c>
      <c r="G243" s="645">
        <f t="shared" si="50"/>
        <v>0</v>
      </c>
      <c r="H243" s="646">
        <f t="shared" si="50"/>
        <v>0</v>
      </c>
      <c r="I243" s="646">
        <f t="shared" si="50"/>
        <v>0</v>
      </c>
      <c r="J243" s="647">
        <f t="shared" si="50"/>
        <v>0</v>
      </c>
      <c r="K243" s="1605">
        <f t="shared" si="32"/>
      </c>
      <c r="L243" s="1433" t="s">
        <v>1893</v>
      </c>
    </row>
    <row r="244" spans="1:12" ht="18.75" customHeight="1">
      <c r="A244" s="7">
        <v>401</v>
      </c>
      <c r="B244" s="1268"/>
      <c r="C244" s="1270">
        <v>3304</v>
      </c>
      <c r="D244" s="1311" t="s">
        <v>1341</v>
      </c>
      <c r="E244" s="683">
        <f t="shared" si="50"/>
        <v>0</v>
      </c>
      <c r="F244" s="691">
        <f t="shared" si="50"/>
        <v>0</v>
      </c>
      <c r="G244" s="645">
        <f t="shared" si="50"/>
        <v>0</v>
      </c>
      <c r="H244" s="646">
        <f t="shared" si="50"/>
        <v>0</v>
      </c>
      <c r="I244" s="646">
        <f t="shared" si="50"/>
        <v>0</v>
      </c>
      <c r="J244" s="647">
        <f t="shared" si="50"/>
        <v>0</v>
      </c>
      <c r="K244" s="1605">
        <f t="shared" si="32"/>
      </c>
      <c r="L244" s="1433" t="s">
        <v>1894</v>
      </c>
    </row>
    <row r="245" spans="1:12" ht="18.75" customHeight="1">
      <c r="A245" s="7">
        <v>402</v>
      </c>
      <c r="B245" s="1268"/>
      <c r="C245" s="1270">
        <v>3305</v>
      </c>
      <c r="D245" s="1311" t="s">
        <v>1342</v>
      </c>
      <c r="E245" s="683">
        <f t="shared" si="50"/>
        <v>0</v>
      </c>
      <c r="F245" s="691">
        <f t="shared" si="50"/>
        <v>0</v>
      </c>
      <c r="G245" s="645">
        <f t="shared" si="50"/>
        <v>0</v>
      </c>
      <c r="H245" s="646">
        <f t="shared" si="50"/>
        <v>0</v>
      </c>
      <c r="I245" s="646">
        <f t="shared" si="50"/>
        <v>0</v>
      </c>
      <c r="J245" s="647">
        <f t="shared" si="50"/>
        <v>0</v>
      </c>
      <c r="K245" s="1605">
        <f t="shared" si="32"/>
      </c>
      <c r="L245" s="1433" t="s">
        <v>1895</v>
      </c>
    </row>
    <row r="246" spans="1:26" s="406" customFormat="1" ht="18.75" customHeight="1">
      <c r="A246" s="18">
        <v>404</v>
      </c>
      <c r="B246" s="1268"/>
      <c r="C246" s="1266">
        <v>3306</v>
      </c>
      <c r="D246" s="1312" t="s">
        <v>1343</v>
      </c>
      <c r="E246" s="687">
        <f t="shared" si="50"/>
        <v>0</v>
      </c>
      <c r="F246" s="690">
        <f t="shared" si="50"/>
        <v>0</v>
      </c>
      <c r="G246" s="642">
        <f t="shared" si="50"/>
        <v>0</v>
      </c>
      <c r="H246" s="643">
        <f t="shared" si="50"/>
        <v>0</v>
      </c>
      <c r="I246" s="643">
        <f t="shared" si="50"/>
        <v>0</v>
      </c>
      <c r="J246" s="644">
        <f t="shared" si="50"/>
        <v>0</v>
      </c>
      <c r="K246" s="1605">
        <f aca="true" t="shared" si="51" ref="K246:K292">(IF($E246&lt;&gt;0,$K$2,IF($F246&lt;&gt;0,$K$2,IF($G246&lt;&gt;0,$K$2,IF($H246&lt;&gt;0,$K$2,IF($I246&lt;&gt;0,$K$2,IF($J246&lt;&gt;0,$K$2,"")))))))</f>
      </c>
      <c r="L246" s="1433" t="s">
        <v>1896</v>
      </c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</row>
    <row r="247" spans="1:26" s="406" customFormat="1" ht="18.75" customHeight="1">
      <c r="A247" s="18">
        <v>404</v>
      </c>
      <c r="B247" s="1262">
        <v>3900</v>
      </c>
      <c r="C247" s="1735" t="s">
        <v>1344</v>
      </c>
      <c r="D247" s="1735"/>
      <c r="E247" s="522">
        <f aca="true" t="shared" si="52" ref="E247:J250">SUMIF($B$595:$B$12264,$B247,E$595:E$12264)</f>
        <v>0</v>
      </c>
      <c r="F247" s="523">
        <f t="shared" si="52"/>
        <v>0</v>
      </c>
      <c r="G247" s="636">
        <f t="shared" si="52"/>
        <v>0</v>
      </c>
      <c r="H247" s="637">
        <f t="shared" si="52"/>
        <v>0</v>
      </c>
      <c r="I247" s="637">
        <f t="shared" si="52"/>
        <v>0</v>
      </c>
      <c r="J247" s="638">
        <f t="shared" si="52"/>
        <v>0</v>
      </c>
      <c r="K247" s="1605">
        <f t="shared" si="51"/>
      </c>
      <c r="L247" s="1433" t="s">
        <v>1897</v>
      </c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</row>
    <row r="248" spans="1:12" s="406" customFormat="1" ht="18.75" customHeight="1">
      <c r="A248" s="8">
        <v>440</v>
      </c>
      <c r="B248" s="1262">
        <v>4000</v>
      </c>
      <c r="C248" s="1735" t="s">
        <v>1345</v>
      </c>
      <c r="D248" s="1735"/>
      <c r="E248" s="522">
        <f t="shared" si="52"/>
        <v>0</v>
      </c>
      <c r="F248" s="523">
        <f t="shared" si="52"/>
        <v>0</v>
      </c>
      <c r="G248" s="636">
        <f t="shared" si="52"/>
        <v>0</v>
      </c>
      <c r="H248" s="637">
        <f t="shared" si="52"/>
        <v>0</v>
      </c>
      <c r="I248" s="637">
        <f t="shared" si="52"/>
        <v>0</v>
      </c>
      <c r="J248" s="638">
        <f t="shared" si="52"/>
        <v>0</v>
      </c>
      <c r="K248" s="1605">
        <f t="shared" si="51"/>
      </c>
      <c r="L248" s="1433" t="s">
        <v>1898</v>
      </c>
    </row>
    <row r="249" spans="1:12" s="406" customFormat="1" ht="18.75" customHeight="1">
      <c r="A249" s="8">
        <v>450</v>
      </c>
      <c r="B249" s="1262">
        <v>4100</v>
      </c>
      <c r="C249" s="1735" t="s">
        <v>1346</v>
      </c>
      <c r="D249" s="1735"/>
      <c r="E249" s="522">
        <f t="shared" si="52"/>
        <v>22050400</v>
      </c>
      <c r="F249" s="523">
        <f t="shared" si="52"/>
        <v>11496117</v>
      </c>
      <c r="G249" s="636">
        <f t="shared" si="52"/>
        <v>11496117</v>
      </c>
      <c r="H249" s="637">
        <f t="shared" si="52"/>
        <v>0</v>
      </c>
      <c r="I249" s="637">
        <f t="shared" si="52"/>
        <v>0</v>
      </c>
      <c r="J249" s="638">
        <f t="shared" si="52"/>
        <v>0</v>
      </c>
      <c r="K249" s="1605">
        <f t="shared" si="51"/>
        <v>1</v>
      </c>
      <c r="L249" s="1433" t="s">
        <v>1893</v>
      </c>
    </row>
    <row r="250" spans="1:12" s="406" customFormat="1" ht="18.75" customHeight="1">
      <c r="A250" s="8">
        <v>495</v>
      </c>
      <c r="B250" s="1262">
        <v>4200</v>
      </c>
      <c r="C250" s="1735" t="s">
        <v>1347</v>
      </c>
      <c r="D250" s="1735"/>
      <c r="E250" s="522">
        <f t="shared" si="52"/>
        <v>0</v>
      </c>
      <c r="F250" s="523">
        <f t="shared" si="52"/>
        <v>0</v>
      </c>
      <c r="G250" s="636">
        <f t="shared" si="52"/>
        <v>0</v>
      </c>
      <c r="H250" s="637">
        <f t="shared" si="52"/>
        <v>0</v>
      </c>
      <c r="I250" s="637">
        <f t="shared" si="52"/>
        <v>0</v>
      </c>
      <c r="J250" s="638">
        <f t="shared" si="52"/>
        <v>0</v>
      </c>
      <c r="K250" s="1605">
        <f t="shared" si="51"/>
      </c>
      <c r="L250" s="1433" t="s">
        <v>1899</v>
      </c>
    </row>
    <row r="251" spans="1:26" ht="18.75" customHeight="1">
      <c r="A251" s="9">
        <v>500</v>
      </c>
      <c r="B251" s="1313"/>
      <c r="C251" s="1264">
        <v>4201</v>
      </c>
      <c r="D251" s="1265" t="s">
        <v>1348</v>
      </c>
      <c r="E251" s="681">
        <f aca="true" t="shared" si="53" ref="E251:J256">SUMIF($C$595:$C$12264,$C251,E$595:E$12264)</f>
        <v>0</v>
      </c>
      <c r="F251" s="689">
        <f t="shared" si="53"/>
        <v>0</v>
      </c>
      <c r="G251" s="639">
        <f t="shared" si="53"/>
        <v>0</v>
      </c>
      <c r="H251" s="640">
        <f t="shared" si="53"/>
        <v>0</v>
      </c>
      <c r="I251" s="640">
        <f t="shared" si="53"/>
        <v>0</v>
      </c>
      <c r="J251" s="641">
        <f t="shared" si="53"/>
        <v>0</v>
      </c>
      <c r="K251" s="1605">
        <f t="shared" si="51"/>
      </c>
      <c r="L251" s="1433" t="s">
        <v>1895</v>
      </c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</row>
    <row r="252" spans="1:26" ht="18.75" customHeight="1">
      <c r="A252" s="9">
        <v>505</v>
      </c>
      <c r="B252" s="1313"/>
      <c r="C252" s="1270">
        <v>4202</v>
      </c>
      <c r="D252" s="1314" t="s">
        <v>1349</v>
      </c>
      <c r="E252" s="683">
        <f t="shared" si="53"/>
        <v>0</v>
      </c>
      <c r="F252" s="691">
        <f t="shared" si="53"/>
        <v>0</v>
      </c>
      <c r="G252" s="645">
        <f t="shared" si="53"/>
        <v>0</v>
      </c>
      <c r="H252" s="646">
        <f t="shared" si="53"/>
        <v>0</v>
      </c>
      <c r="I252" s="646">
        <f t="shared" si="53"/>
        <v>0</v>
      </c>
      <c r="J252" s="647">
        <f t="shared" si="53"/>
        <v>0</v>
      </c>
      <c r="K252" s="1605">
        <f t="shared" si="51"/>
      </c>
      <c r="L252" s="1433" t="s">
        <v>1900</v>
      </c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</row>
    <row r="253" spans="1:12" ht="18.75" customHeight="1">
      <c r="A253" s="9">
        <v>510</v>
      </c>
      <c r="B253" s="1313"/>
      <c r="C253" s="1270">
        <v>4214</v>
      </c>
      <c r="D253" s="1314" t="s">
        <v>1350</v>
      </c>
      <c r="E253" s="683">
        <f t="shared" si="53"/>
        <v>0</v>
      </c>
      <c r="F253" s="691">
        <f t="shared" si="53"/>
        <v>0</v>
      </c>
      <c r="G253" s="645">
        <f t="shared" si="53"/>
        <v>0</v>
      </c>
      <c r="H253" s="646">
        <f t="shared" si="53"/>
        <v>0</v>
      </c>
      <c r="I253" s="646">
        <f t="shared" si="53"/>
        <v>0</v>
      </c>
      <c r="J253" s="647">
        <f t="shared" si="53"/>
        <v>0</v>
      </c>
      <c r="K253" s="1605">
        <f t="shared" si="51"/>
      </c>
      <c r="L253" s="1433"/>
    </row>
    <row r="254" spans="1:12" ht="18.75" customHeight="1">
      <c r="A254" s="9">
        <v>515</v>
      </c>
      <c r="B254" s="1313"/>
      <c r="C254" s="1270">
        <v>4217</v>
      </c>
      <c r="D254" s="1314" t="s">
        <v>1351</v>
      </c>
      <c r="E254" s="683">
        <f t="shared" si="53"/>
        <v>0</v>
      </c>
      <c r="F254" s="691">
        <f t="shared" si="53"/>
        <v>0</v>
      </c>
      <c r="G254" s="645">
        <f t="shared" si="53"/>
        <v>0</v>
      </c>
      <c r="H254" s="646">
        <f t="shared" si="53"/>
        <v>0</v>
      </c>
      <c r="I254" s="646">
        <f t="shared" si="53"/>
        <v>0</v>
      </c>
      <c r="J254" s="647">
        <f t="shared" si="53"/>
        <v>0</v>
      </c>
      <c r="K254" s="1605">
        <f t="shared" si="51"/>
      </c>
      <c r="L254" s="1433" t="s">
        <v>1901</v>
      </c>
    </row>
    <row r="255" spans="1:12" ht="18.75" customHeight="1">
      <c r="A255" s="9">
        <v>520</v>
      </c>
      <c r="B255" s="1313"/>
      <c r="C255" s="1270">
        <v>4218</v>
      </c>
      <c r="D255" s="1271" t="s">
        <v>1352</v>
      </c>
      <c r="E255" s="683">
        <f t="shared" si="53"/>
        <v>0</v>
      </c>
      <c r="F255" s="691">
        <f t="shared" si="53"/>
        <v>0</v>
      </c>
      <c r="G255" s="645">
        <f t="shared" si="53"/>
        <v>0</v>
      </c>
      <c r="H255" s="646">
        <f t="shared" si="53"/>
        <v>0</v>
      </c>
      <c r="I255" s="646">
        <f t="shared" si="53"/>
        <v>0</v>
      </c>
      <c r="J255" s="647">
        <f t="shared" si="53"/>
        <v>0</v>
      </c>
      <c r="K255" s="1605">
        <f t="shared" si="51"/>
      </c>
      <c r="L255" s="1433" t="s">
        <v>1893</v>
      </c>
    </row>
    <row r="256" spans="1:12" ht="18.75" customHeight="1">
      <c r="A256" s="9">
        <v>525</v>
      </c>
      <c r="B256" s="1313"/>
      <c r="C256" s="1266">
        <v>4219</v>
      </c>
      <c r="D256" s="1298" t="s">
        <v>1353</v>
      </c>
      <c r="E256" s="687">
        <f t="shared" si="53"/>
        <v>0</v>
      </c>
      <c r="F256" s="690">
        <f t="shared" si="53"/>
        <v>0</v>
      </c>
      <c r="G256" s="642">
        <f t="shared" si="53"/>
        <v>0</v>
      </c>
      <c r="H256" s="643">
        <f t="shared" si="53"/>
        <v>0</v>
      </c>
      <c r="I256" s="643">
        <f t="shared" si="53"/>
        <v>0</v>
      </c>
      <c r="J256" s="644">
        <f t="shared" si="53"/>
        <v>0</v>
      </c>
      <c r="K256" s="1605">
        <f t="shared" si="51"/>
      </c>
      <c r="L256" s="1433"/>
    </row>
    <row r="257" spans="1:26" s="406" customFormat="1" ht="18.75" customHeight="1">
      <c r="A257" s="8">
        <v>635</v>
      </c>
      <c r="B257" s="1262">
        <v>4300</v>
      </c>
      <c r="C257" s="1735" t="s">
        <v>1354</v>
      </c>
      <c r="D257" s="1735"/>
      <c r="E257" s="522">
        <f aca="true" t="shared" si="54" ref="E257:J257">SUMIF($B$595:$B$12264,$B257,E$595:E$12264)</f>
        <v>0</v>
      </c>
      <c r="F257" s="523">
        <f t="shared" si="54"/>
        <v>0</v>
      </c>
      <c r="G257" s="636">
        <f t="shared" si="54"/>
        <v>0</v>
      </c>
      <c r="H257" s="637">
        <f t="shared" si="54"/>
        <v>0</v>
      </c>
      <c r="I257" s="637">
        <f t="shared" si="54"/>
        <v>0</v>
      </c>
      <c r="J257" s="638">
        <f t="shared" si="54"/>
        <v>0</v>
      </c>
      <c r="K257" s="1605">
        <f t="shared" si="51"/>
      </c>
      <c r="L257" s="1433" t="s">
        <v>1890</v>
      </c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</row>
    <row r="258" spans="1:12" ht="18.75" customHeight="1">
      <c r="A258" s="9">
        <v>640</v>
      </c>
      <c r="B258" s="1313"/>
      <c r="C258" s="1264">
        <v>4301</v>
      </c>
      <c r="D258" s="1283" t="s">
        <v>1355</v>
      </c>
      <c r="E258" s="681">
        <f aca="true" t="shared" si="55" ref="E258:J260">SUMIF($C$595:$C$12264,$C258,E$595:E$12264)</f>
        <v>0</v>
      </c>
      <c r="F258" s="689">
        <f t="shared" si="55"/>
        <v>0</v>
      </c>
      <c r="G258" s="639">
        <f t="shared" si="55"/>
        <v>0</v>
      </c>
      <c r="H258" s="640">
        <f t="shared" si="55"/>
        <v>0</v>
      </c>
      <c r="I258" s="640">
        <f t="shared" si="55"/>
        <v>0</v>
      </c>
      <c r="J258" s="641">
        <f t="shared" si="55"/>
        <v>0</v>
      </c>
      <c r="K258" s="1605">
        <f t="shared" si="51"/>
      </c>
      <c r="L258" s="1433" t="s">
        <v>1893</v>
      </c>
    </row>
    <row r="259" spans="1:26" ht="18.75" customHeight="1">
      <c r="A259" s="9">
        <v>645</v>
      </c>
      <c r="B259" s="1313"/>
      <c r="C259" s="1270">
        <v>4302</v>
      </c>
      <c r="D259" s="1314" t="s">
        <v>1356</v>
      </c>
      <c r="E259" s="683">
        <f t="shared" si="55"/>
        <v>0</v>
      </c>
      <c r="F259" s="691">
        <f t="shared" si="55"/>
        <v>0</v>
      </c>
      <c r="G259" s="645">
        <f t="shared" si="55"/>
        <v>0</v>
      </c>
      <c r="H259" s="646">
        <f t="shared" si="55"/>
        <v>0</v>
      </c>
      <c r="I259" s="646">
        <f t="shared" si="55"/>
        <v>0</v>
      </c>
      <c r="J259" s="647">
        <f t="shared" si="55"/>
        <v>0</v>
      </c>
      <c r="K259" s="1605">
        <f t="shared" si="51"/>
      </c>
      <c r="L259" s="1433" t="s">
        <v>1903</v>
      </c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</row>
    <row r="260" spans="1:12" ht="18.75" customHeight="1">
      <c r="A260" s="9">
        <v>650</v>
      </c>
      <c r="B260" s="1313"/>
      <c r="C260" s="1266">
        <v>4309</v>
      </c>
      <c r="D260" s="1274" t="s">
        <v>1357</v>
      </c>
      <c r="E260" s="687">
        <f t="shared" si="55"/>
        <v>0</v>
      </c>
      <c r="F260" s="690">
        <f t="shared" si="55"/>
        <v>0</v>
      </c>
      <c r="G260" s="642">
        <f t="shared" si="55"/>
        <v>0</v>
      </c>
      <c r="H260" s="643">
        <f t="shared" si="55"/>
        <v>0</v>
      </c>
      <c r="I260" s="643">
        <f t="shared" si="55"/>
        <v>0</v>
      </c>
      <c r="J260" s="644">
        <f t="shared" si="55"/>
        <v>0</v>
      </c>
      <c r="K260" s="1605">
        <f t="shared" si="51"/>
      </c>
      <c r="L260" s="1433" t="s">
        <v>1906</v>
      </c>
    </row>
    <row r="261" spans="1:26" s="406" customFormat="1" ht="18.75" customHeight="1">
      <c r="A261" s="8">
        <v>655</v>
      </c>
      <c r="B261" s="1262">
        <v>4400</v>
      </c>
      <c r="C261" s="1735" t="s">
        <v>1358</v>
      </c>
      <c r="D261" s="1735"/>
      <c r="E261" s="522">
        <f aca="true" t="shared" si="56" ref="E261:J264">SUMIF($B$595:$B$12264,$B261,E$595:E$12264)</f>
        <v>0</v>
      </c>
      <c r="F261" s="523">
        <f t="shared" si="56"/>
        <v>0</v>
      </c>
      <c r="G261" s="636">
        <f t="shared" si="56"/>
        <v>0</v>
      </c>
      <c r="H261" s="637">
        <f t="shared" si="56"/>
        <v>0</v>
      </c>
      <c r="I261" s="637">
        <f t="shared" si="56"/>
        <v>0</v>
      </c>
      <c r="J261" s="638">
        <f t="shared" si="56"/>
        <v>0</v>
      </c>
      <c r="K261" s="1605">
        <f t="shared" si="51"/>
      </c>
      <c r="L261" s="1433" t="s">
        <v>1902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26" s="406" customFormat="1" ht="18.75" customHeight="1">
      <c r="A262" s="8">
        <v>665</v>
      </c>
      <c r="B262" s="1262">
        <v>4500</v>
      </c>
      <c r="C262" s="1735" t="s">
        <v>516</v>
      </c>
      <c r="D262" s="1735"/>
      <c r="E262" s="522">
        <f t="shared" si="56"/>
        <v>0</v>
      </c>
      <c r="F262" s="523">
        <f t="shared" si="56"/>
        <v>0</v>
      </c>
      <c r="G262" s="636">
        <f t="shared" si="56"/>
        <v>0</v>
      </c>
      <c r="H262" s="637">
        <f t="shared" si="56"/>
        <v>0</v>
      </c>
      <c r="I262" s="637">
        <f t="shared" si="56"/>
        <v>0</v>
      </c>
      <c r="J262" s="638">
        <f t="shared" si="56"/>
        <v>0</v>
      </c>
      <c r="K262" s="1605">
        <f t="shared" si="51"/>
      </c>
      <c r="L262" s="1433" t="s">
        <v>1907</v>
      </c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</row>
    <row r="263" spans="1:12" s="406" customFormat="1" ht="18.75" customHeight="1">
      <c r="A263" s="8">
        <v>675</v>
      </c>
      <c r="B263" s="1262">
        <v>4600</v>
      </c>
      <c r="C263" s="1736" t="s">
        <v>1359</v>
      </c>
      <c r="D263" s="1734"/>
      <c r="E263" s="522">
        <f t="shared" si="56"/>
        <v>0</v>
      </c>
      <c r="F263" s="523">
        <f t="shared" si="56"/>
        <v>0</v>
      </c>
      <c r="G263" s="636">
        <f t="shared" si="56"/>
        <v>0</v>
      </c>
      <c r="H263" s="637">
        <f t="shared" si="56"/>
        <v>0</v>
      </c>
      <c r="I263" s="637">
        <f t="shared" si="56"/>
        <v>0</v>
      </c>
      <c r="J263" s="638">
        <f t="shared" si="56"/>
        <v>0</v>
      </c>
      <c r="K263" s="1605">
        <f t="shared" si="51"/>
      </c>
      <c r="L263" s="1434" t="s">
        <v>1895</v>
      </c>
    </row>
    <row r="264" spans="1:12" s="406" customFormat="1" ht="18.75" customHeight="1">
      <c r="A264" s="8">
        <v>685</v>
      </c>
      <c r="B264" s="1262">
        <v>4900</v>
      </c>
      <c r="C264" s="1735" t="s">
        <v>1835</v>
      </c>
      <c r="D264" s="1735"/>
      <c r="E264" s="522">
        <f t="shared" si="56"/>
        <v>0</v>
      </c>
      <c r="F264" s="523">
        <f t="shared" si="56"/>
        <v>0</v>
      </c>
      <c r="G264" s="636">
        <f t="shared" si="56"/>
        <v>0</v>
      </c>
      <c r="H264" s="637">
        <f t="shared" si="56"/>
        <v>0</v>
      </c>
      <c r="I264" s="637">
        <f t="shared" si="56"/>
        <v>0</v>
      </c>
      <c r="J264" s="638">
        <f t="shared" si="56"/>
        <v>0</v>
      </c>
      <c r="K264" s="1605">
        <f t="shared" si="51"/>
      </c>
      <c r="L264" s="1434"/>
    </row>
    <row r="265" spans="1:26" ht="18.75" customHeight="1">
      <c r="A265" s="9">
        <v>690</v>
      </c>
      <c r="B265" s="1313"/>
      <c r="C265" s="1264">
        <v>4901</v>
      </c>
      <c r="D265" s="1315" t="s">
        <v>1836</v>
      </c>
      <c r="E265" s="681">
        <f aca="true" t="shared" si="57" ref="E265:J266">SUMIF($C$595:$C$12264,$C265,E$595:E$12264)</f>
        <v>0</v>
      </c>
      <c r="F265" s="689">
        <f t="shared" si="57"/>
        <v>0</v>
      </c>
      <c r="G265" s="639">
        <f t="shared" si="57"/>
        <v>0</v>
      </c>
      <c r="H265" s="640">
        <f t="shared" si="57"/>
        <v>0</v>
      </c>
      <c r="I265" s="640">
        <f t="shared" si="57"/>
        <v>0</v>
      </c>
      <c r="J265" s="641">
        <f t="shared" si="57"/>
        <v>0</v>
      </c>
      <c r="K265" s="1605">
        <f t="shared" si="51"/>
      </c>
      <c r="L265" s="1434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</row>
    <row r="266" spans="1:26" ht="18.75" customHeight="1">
      <c r="A266" s="9">
        <v>695</v>
      </c>
      <c r="B266" s="1313"/>
      <c r="C266" s="1266">
        <v>4902</v>
      </c>
      <c r="D266" s="1274" t="s">
        <v>1837</v>
      </c>
      <c r="E266" s="687">
        <f t="shared" si="57"/>
        <v>0</v>
      </c>
      <c r="F266" s="690">
        <f t="shared" si="57"/>
        <v>0</v>
      </c>
      <c r="G266" s="642">
        <f t="shared" si="57"/>
        <v>0</v>
      </c>
      <c r="H266" s="643">
        <f t="shared" si="57"/>
        <v>0</v>
      </c>
      <c r="I266" s="643">
        <f t="shared" si="57"/>
        <v>0</v>
      </c>
      <c r="J266" s="644">
        <f t="shared" si="57"/>
        <v>0</v>
      </c>
      <c r="K266" s="1605">
        <f t="shared" si="51"/>
      </c>
      <c r="L266" s="1433" t="s">
        <v>1890</v>
      </c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</row>
    <row r="267" spans="1:26" s="415" customFormat="1" ht="18.75" customHeight="1">
      <c r="A267" s="8">
        <v>700</v>
      </c>
      <c r="B267" s="1316">
        <v>5100</v>
      </c>
      <c r="C267" s="1737" t="s">
        <v>1360</v>
      </c>
      <c r="D267" s="1737"/>
      <c r="E267" s="522">
        <f aca="true" t="shared" si="58" ref="E267:J268">SUMIF($B$595:$B$12264,$B267,E$595:E$12264)</f>
        <v>0</v>
      </c>
      <c r="F267" s="523">
        <f t="shared" si="58"/>
        <v>0</v>
      </c>
      <c r="G267" s="636">
        <f t="shared" si="58"/>
        <v>0</v>
      </c>
      <c r="H267" s="637">
        <f t="shared" si="58"/>
        <v>0</v>
      </c>
      <c r="I267" s="637">
        <f t="shared" si="58"/>
        <v>0</v>
      </c>
      <c r="J267" s="638">
        <f t="shared" si="58"/>
        <v>0</v>
      </c>
      <c r="K267" s="1605">
        <f t="shared" si="51"/>
      </c>
      <c r="L267" s="1433" t="s">
        <v>1891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s="415" customFormat="1" ht="18.75" customHeight="1">
      <c r="A268" s="8">
        <v>710</v>
      </c>
      <c r="B268" s="1316">
        <v>5200</v>
      </c>
      <c r="C268" s="1737" t="s">
        <v>1361</v>
      </c>
      <c r="D268" s="1737"/>
      <c r="E268" s="522">
        <f t="shared" si="58"/>
        <v>0</v>
      </c>
      <c r="F268" s="523">
        <f t="shared" si="58"/>
        <v>0</v>
      </c>
      <c r="G268" s="636">
        <f t="shared" si="58"/>
        <v>0</v>
      </c>
      <c r="H268" s="637">
        <f t="shared" si="58"/>
        <v>0</v>
      </c>
      <c r="I268" s="637">
        <f t="shared" si="58"/>
        <v>0</v>
      </c>
      <c r="J268" s="638">
        <f t="shared" si="58"/>
        <v>0</v>
      </c>
      <c r="K268" s="1605">
        <f t="shared" si="51"/>
      </c>
      <c r="L268" s="1433" t="s">
        <v>1892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6" customFormat="1" ht="18.75" customHeight="1">
      <c r="A269" s="9">
        <v>715</v>
      </c>
      <c r="B269" s="1317"/>
      <c r="C269" s="1318">
        <v>5201</v>
      </c>
      <c r="D269" s="1319" t="s">
        <v>1362</v>
      </c>
      <c r="E269" s="681">
        <f aca="true" t="shared" si="59" ref="E269:J275">SUMIF($C$595:$C$12264,$C269,E$595:E$12264)</f>
        <v>0</v>
      </c>
      <c r="F269" s="689">
        <f t="shared" si="59"/>
        <v>0</v>
      </c>
      <c r="G269" s="639">
        <f t="shared" si="59"/>
        <v>0</v>
      </c>
      <c r="H269" s="640">
        <f t="shared" si="59"/>
        <v>0</v>
      </c>
      <c r="I269" s="640">
        <f t="shared" si="59"/>
        <v>0</v>
      </c>
      <c r="J269" s="641">
        <f t="shared" si="59"/>
        <v>0</v>
      </c>
      <c r="K269" s="1605">
        <f t="shared" si="51"/>
      </c>
      <c r="L269" s="1433" t="s">
        <v>1893</v>
      </c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</row>
    <row r="270" spans="1:26" s="416" customFormat="1" ht="18.75" customHeight="1">
      <c r="A270" s="9">
        <v>720</v>
      </c>
      <c r="B270" s="1317"/>
      <c r="C270" s="1320">
        <v>5202</v>
      </c>
      <c r="D270" s="1321" t="s">
        <v>1363</v>
      </c>
      <c r="E270" s="683">
        <f t="shared" si="59"/>
        <v>0</v>
      </c>
      <c r="F270" s="691">
        <f t="shared" si="59"/>
        <v>0</v>
      </c>
      <c r="G270" s="645">
        <f t="shared" si="59"/>
        <v>0</v>
      </c>
      <c r="H270" s="646">
        <f t="shared" si="59"/>
        <v>0</v>
      </c>
      <c r="I270" s="646">
        <f t="shared" si="59"/>
        <v>0</v>
      </c>
      <c r="J270" s="647">
        <f t="shared" si="59"/>
        <v>0</v>
      </c>
      <c r="K270" s="1605">
        <f t="shared" si="51"/>
      </c>
      <c r="L270" s="1433" t="s">
        <v>1894</v>
      </c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</row>
    <row r="271" spans="1:12" s="416" customFormat="1" ht="18.75" customHeight="1">
      <c r="A271" s="9">
        <v>725</v>
      </c>
      <c r="B271" s="1317"/>
      <c r="C271" s="1320">
        <v>5203</v>
      </c>
      <c r="D271" s="1321" t="s">
        <v>1445</v>
      </c>
      <c r="E271" s="683">
        <f t="shared" si="59"/>
        <v>0</v>
      </c>
      <c r="F271" s="691">
        <f t="shared" si="59"/>
        <v>0</v>
      </c>
      <c r="G271" s="645">
        <f t="shared" si="59"/>
        <v>0</v>
      </c>
      <c r="H271" s="646">
        <f t="shared" si="59"/>
        <v>0</v>
      </c>
      <c r="I271" s="646">
        <f t="shared" si="59"/>
        <v>0</v>
      </c>
      <c r="J271" s="647">
        <f t="shared" si="59"/>
        <v>0</v>
      </c>
      <c r="K271" s="1605">
        <f t="shared" si="51"/>
      </c>
      <c r="L271" s="1433" t="s">
        <v>1895</v>
      </c>
    </row>
    <row r="272" spans="1:12" s="416" customFormat="1" ht="18.75" customHeight="1">
      <c r="A272" s="9">
        <v>730</v>
      </c>
      <c r="B272" s="1317"/>
      <c r="C272" s="1320">
        <v>5204</v>
      </c>
      <c r="D272" s="1321" t="s">
        <v>1446</v>
      </c>
      <c r="E272" s="683">
        <f t="shared" si="59"/>
        <v>0</v>
      </c>
      <c r="F272" s="691">
        <f t="shared" si="59"/>
        <v>0</v>
      </c>
      <c r="G272" s="645">
        <f t="shared" si="59"/>
        <v>0</v>
      </c>
      <c r="H272" s="646">
        <f t="shared" si="59"/>
        <v>0</v>
      </c>
      <c r="I272" s="646">
        <f t="shared" si="59"/>
        <v>0</v>
      </c>
      <c r="J272" s="647">
        <f t="shared" si="59"/>
        <v>0</v>
      </c>
      <c r="K272" s="1605">
        <f t="shared" si="51"/>
      </c>
      <c r="L272" s="1433" t="s">
        <v>1896</v>
      </c>
    </row>
    <row r="273" spans="1:12" s="416" customFormat="1" ht="18.75" customHeight="1">
      <c r="A273" s="9">
        <v>735</v>
      </c>
      <c r="B273" s="1317"/>
      <c r="C273" s="1320">
        <v>5205</v>
      </c>
      <c r="D273" s="1321" t="s">
        <v>341</v>
      </c>
      <c r="E273" s="683">
        <f t="shared" si="59"/>
        <v>0</v>
      </c>
      <c r="F273" s="691">
        <f t="shared" si="59"/>
        <v>0</v>
      </c>
      <c r="G273" s="645">
        <f t="shared" si="59"/>
        <v>0</v>
      </c>
      <c r="H273" s="646">
        <f t="shared" si="59"/>
        <v>0</v>
      </c>
      <c r="I273" s="646">
        <f t="shared" si="59"/>
        <v>0</v>
      </c>
      <c r="J273" s="647">
        <f t="shared" si="59"/>
        <v>0</v>
      </c>
      <c r="K273" s="1605">
        <f t="shared" si="51"/>
      </c>
      <c r="L273" s="1433" t="s">
        <v>1897</v>
      </c>
    </row>
    <row r="274" spans="1:12" s="416" customFormat="1" ht="18.75" customHeight="1">
      <c r="A274" s="9">
        <v>740</v>
      </c>
      <c r="B274" s="1317"/>
      <c r="C274" s="1320">
        <v>5206</v>
      </c>
      <c r="D274" s="1321" t="s">
        <v>342</v>
      </c>
      <c r="E274" s="683">
        <f t="shared" si="59"/>
        <v>0</v>
      </c>
      <c r="F274" s="691">
        <f t="shared" si="59"/>
        <v>0</v>
      </c>
      <c r="G274" s="645">
        <f t="shared" si="59"/>
        <v>0</v>
      </c>
      <c r="H274" s="646">
        <f t="shared" si="59"/>
        <v>0</v>
      </c>
      <c r="I274" s="646">
        <f t="shared" si="59"/>
        <v>0</v>
      </c>
      <c r="J274" s="647">
        <f t="shared" si="59"/>
        <v>0</v>
      </c>
      <c r="K274" s="1605">
        <f t="shared" si="51"/>
      </c>
      <c r="L274" s="1433" t="s">
        <v>1898</v>
      </c>
    </row>
    <row r="275" spans="1:12" s="416" customFormat="1" ht="18.75" customHeight="1">
      <c r="A275" s="9">
        <v>745</v>
      </c>
      <c r="B275" s="1317"/>
      <c r="C275" s="1322">
        <v>5219</v>
      </c>
      <c r="D275" s="1323" t="s">
        <v>343</v>
      </c>
      <c r="E275" s="687">
        <f t="shared" si="59"/>
        <v>0</v>
      </c>
      <c r="F275" s="690">
        <f t="shared" si="59"/>
        <v>0</v>
      </c>
      <c r="G275" s="642">
        <f t="shared" si="59"/>
        <v>0</v>
      </c>
      <c r="H275" s="643">
        <f t="shared" si="59"/>
        <v>0</v>
      </c>
      <c r="I275" s="643">
        <f t="shared" si="59"/>
        <v>0</v>
      </c>
      <c r="J275" s="644">
        <f t="shared" si="59"/>
        <v>0</v>
      </c>
      <c r="K275" s="1605">
        <f t="shared" si="51"/>
      </c>
      <c r="L275" s="1433" t="s">
        <v>1893</v>
      </c>
    </row>
    <row r="276" spans="1:26" s="415" customFormat="1" ht="18.75" customHeight="1">
      <c r="A276" s="8">
        <v>750</v>
      </c>
      <c r="B276" s="1316">
        <v>5300</v>
      </c>
      <c r="C276" s="1737" t="s">
        <v>344</v>
      </c>
      <c r="D276" s="1737"/>
      <c r="E276" s="522">
        <f aca="true" t="shared" si="60" ref="E276:J276">SUMIF($B$595:$B$12264,$B276,E$595:E$12264)</f>
        <v>0</v>
      </c>
      <c r="F276" s="523">
        <f t="shared" si="60"/>
        <v>0</v>
      </c>
      <c r="G276" s="636">
        <f t="shared" si="60"/>
        <v>0</v>
      </c>
      <c r="H276" s="637">
        <f t="shared" si="60"/>
        <v>0</v>
      </c>
      <c r="I276" s="637">
        <f t="shared" si="60"/>
        <v>0</v>
      </c>
      <c r="J276" s="638">
        <f t="shared" si="60"/>
        <v>0</v>
      </c>
      <c r="K276" s="1605">
        <f t="shared" si="51"/>
      </c>
      <c r="L276" s="1433" t="s">
        <v>1899</v>
      </c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spans="1:12" s="416" customFormat="1" ht="18.75" customHeight="1">
      <c r="A277" s="9">
        <v>755</v>
      </c>
      <c r="B277" s="1317"/>
      <c r="C277" s="1318">
        <v>5301</v>
      </c>
      <c r="D277" s="1319" t="s">
        <v>1492</v>
      </c>
      <c r="E277" s="681">
        <f aca="true" t="shared" si="61" ref="E277:J278">SUMIF($C$595:$C$12264,$C277,E$595:E$12264)</f>
        <v>0</v>
      </c>
      <c r="F277" s="689">
        <f t="shared" si="61"/>
        <v>0</v>
      </c>
      <c r="G277" s="639">
        <f t="shared" si="61"/>
        <v>0</v>
      </c>
      <c r="H277" s="640">
        <f t="shared" si="61"/>
        <v>0</v>
      </c>
      <c r="I277" s="640">
        <f t="shared" si="61"/>
        <v>0</v>
      </c>
      <c r="J277" s="641">
        <f t="shared" si="61"/>
        <v>0</v>
      </c>
      <c r="K277" s="1605">
        <f t="shared" si="51"/>
      </c>
      <c r="L277" s="1433" t="s">
        <v>1895</v>
      </c>
    </row>
    <row r="278" spans="1:26" s="416" customFormat="1" ht="18.75" customHeight="1">
      <c r="A278" s="9">
        <v>760</v>
      </c>
      <c r="B278" s="1317"/>
      <c r="C278" s="1322">
        <v>5309</v>
      </c>
      <c r="D278" s="1323" t="s">
        <v>345</v>
      </c>
      <c r="E278" s="687">
        <f t="shared" si="61"/>
        <v>0</v>
      </c>
      <c r="F278" s="690">
        <f t="shared" si="61"/>
        <v>0</v>
      </c>
      <c r="G278" s="642">
        <f t="shared" si="61"/>
        <v>0</v>
      </c>
      <c r="H278" s="643">
        <f t="shared" si="61"/>
        <v>0</v>
      </c>
      <c r="I278" s="643">
        <f t="shared" si="61"/>
        <v>0</v>
      </c>
      <c r="J278" s="644">
        <f t="shared" si="61"/>
        <v>0</v>
      </c>
      <c r="K278" s="1605">
        <f t="shared" si="51"/>
      </c>
      <c r="L278" s="1433" t="s">
        <v>1900</v>
      </c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</row>
    <row r="279" spans="1:26" s="415" customFormat="1" ht="18.75" customHeight="1">
      <c r="A279" s="8">
        <v>765</v>
      </c>
      <c r="B279" s="1316">
        <v>5400</v>
      </c>
      <c r="C279" s="1737" t="s">
        <v>1377</v>
      </c>
      <c r="D279" s="1737"/>
      <c r="E279" s="522">
        <f aca="true" t="shared" si="62" ref="E279:J280">SUMIF($B$595:$B$12264,$B279,E$595:E$12264)</f>
        <v>0</v>
      </c>
      <c r="F279" s="523">
        <f t="shared" si="62"/>
        <v>0</v>
      </c>
      <c r="G279" s="636">
        <f t="shared" si="62"/>
        <v>0</v>
      </c>
      <c r="H279" s="637">
        <f t="shared" si="62"/>
        <v>0</v>
      </c>
      <c r="I279" s="637">
        <f t="shared" si="62"/>
        <v>0</v>
      </c>
      <c r="J279" s="638">
        <f t="shared" si="62"/>
        <v>0</v>
      </c>
      <c r="K279" s="1605">
        <f t="shared" si="51"/>
      </c>
      <c r="L279" s="1433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spans="1:26" s="406" customFormat="1" ht="18.75" customHeight="1">
      <c r="A280" s="8">
        <v>775</v>
      </c>
      <c r="B280" s="1262">
        <v>5500</v>
      </c>
      <c r="C280" s="1735" t="s">
        <v>473</v>
      </c>
      <c r="D280" s="1735"/>
      <c r="E280" s="522">
        <f t="shared" si="62"/>
        <v>0</v>
      </c>
      <c r="F280" s="523">
        <f t="shared" si="62"/>
        <v>0</v>
      </c>
      <c r="G280" s="636">
        <f t="shared" si="62"/>
        <v>0</v>
      </c>
      <c r="H280" s="637">
        <f t="shared" si="62"/>
        <v>0</v>
      </c>
      <c r="I280" s="637">
        <f t="shared" si="62"/>
        <v>0</v>
      </c>
      <c r="J280" s="638">
        <f t="shared" si="62"/>
        <v>0</v>
      </c>
      <c r="K280" s="1605">
        <f t="shared" si="51"/>
      </c>
      <c r="L280" s="1433" t="s">
        <v>1901</v>
      </c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spans="1:26" ht="18.75" customHeight="1">
      <c r="A281" s="9">
        <v>780</v>
      </c>
      <c r="B281" s="1313"/>
      <c r="C281" s="1264">
        <v>5501</v>
      </c>
      <c r="D281" s="1283" t="s">
        <v>474</v>
      </c>
      <c r="E281" s="681">
        <f aca="true" t="shared" si="63" ref="E281:J284">SUMIF($C$595:$C$12264,$C281,E$595:E$12264)</f>
        <v>0</v>
      </c>
      <c r="F281" s="689">
        <f t="shared" si="63"/>
        <v>0</v>
      </c>
      <c r="G281" s="639">
        <f t="shared" si="63"/>
        <v>0</v>
      </c>
      <c r="H281" s="640">
        <f t="shared" si="63"/>
        <v>0</v>
      </c>
      <c r="I281" s="640">
        <f t="shared" si="63"/>
        <v>0</v>
      </c>
      <c r="J281" s="641">
        <f t="shared" si="63"/>
        <v>0</v>
      </c>
      <c r="K281" s="1605">
        <f t="shared" si="51"/>
      </c>
      <c r="L281" s="1433" t="s">
        <v>1893</v>
      </c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</row>
    <row r="282" spans="1:26" ht="18.75" customHeight="1">
      <c r="A282" s="9">
        <v>785</v>
      </c>
      <c r="B282" s="1313"/>
      <c r="C282" s="1270">
        <v>5502</v>
      </c>
      <c r="D282" s="1271" t="s">
        <v>475</v>
      </c>
      <c r="E282" s="683">
        <f t="shared" si="63"/>
        <v>0</v>
      </c>
      <c r="F282" s="691">
        <f t="shared" si="63"/>
        <v>0</v>
      </c>
      <c r="G282" s="645">
        <f t="shared" si="63"/>
        <v>0</v>
      </c>
      <c r="H282" s="646">
        <f t="shared" si="63"/>
        <v>0</v>
      </c>
      <c r="I282" s="646">
        <f t="shared" si="63"/>
        <v>0</v>
      </c>
      <c r="J282" s="647">
        <f t="shared" si="63"/>
        <v>0</v>
      </c>
      <c r="K282" s="1605">
        <f t="shared" si="51"/>
      </c>
      <c r="L282" s="1433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</row>
    <row r="283" spans="1:12" ht="18.75" customHeight="1">
      <c r="A283" s="9">
        <v>790</v>
      </c>
      <c r="B283" s="1313"/>
      <c r="C283" s="1270">
        <v>5503</v>
      </c>
      <c r="D283" s="1314" t="s">
        <v>476</v>
      </c>
      <c r="E283" s="683">
        <f t="shared" si="63"/>
        <v>0</v>
      </c>
      <c r="F283" s="691">
        <f t="shared" si="63"/>
        <v>0</v>
      </c>
      <c r="G283" s="645">
        <f t="shared" si="63"/>
        <v>0</v>
      </c>
      <c r="H283" s="646">
        <f t="shared" si="63"/>
        <v>0</v>
      </c>
      <c r="I283" s="646">
        <f t="shared" si="63"/>
        <v>0</v>
      </c>
      <c r="J283" s="647">
        <f t="shared" si="63"/>
        <v>0</v>
      </c>
      <c r="K283" s="1605">
        <f t="shared" si="51"/>
      </c>
      <c r="L283" s="1433" t="s">
        <v>1890</v>
      </c>
    </row>
    <row r="284" spans="1:12" ht="18.75" customHeight="1">
      <c r="A284" s="9">
        <v>795</v>
      </c>
      <c r="B284" s="1313"/>
      <c r="C284" s="1266">
        <v>5504</v>
      </c>
      <c r="D284" s="1294" t="s">
        <v>477</v>
      </c>
      <c r="E284" s="687">
        <f t="shared" si="63"/>
        <v>0</v>
      </c>
      <c r="F284" s="690">
        <f t="shared" si="63"/>
        <v>0</v>
      </c>
      <c r="G284" s="642">
        <f t="shared" si="63"/>
        <v>0</v>
      </c>
      <c r="H284" s="643">
        <f t="shared" si="63"/>
        <v>0</v>
      </c>
      <c r="I284" s="643">
        <f t="shared" si="63"/>
        <v>0</v>
      </c>
      <c r="J284" s="644">
        <f t="shared" si="63"/>
        <v>0</v>
      </c>
      <c r="K284" s="1605">
        <f t="shared" si="51"/>
      </c>
      <c r="L284" s="1433" t="s">
        <v>1893</v>
      </c>
    </row>
    <row r="285" spans="1:26" s="415" customFormat="1" ht="18.75" customHeight="1">
      <c r="A285" s="8">
        <v>805</v>
      </c>
      <c r="B285" s="1316">
        <v>5700</v>
      </c>
      <c r="C285" s="1743" t="s">
        <v>1122</v>
      </c>
      <c r="D285" s="1744"/>
      <c r="E285" s="522">
        <f aca="true" t="shared" si="64" ref="E285:J285">SUMIF($B$595:$B$12264,$B285,E$595:E$12264)</f>
        <v>0</v>
      </c>
      <c r="F285" s="523">
        <f t="shared" si="64"/>
        <v>0</v>
      </c>
      <c r="G285" s="636">
        <f t="shared" si="64"/>
        <v>0</v>
      </c>
      <c r="H285" s="637">
        <f t="shared" si="64"/>
        <v>0</v>
      </c>
      <c r="I285" s="637">
        <f t="shared" si="64"/>
        <v>0</v>
      </c>
      <c r="J285" s="638">
        <f t="shared" si="64"/>
        <v>0</v>
      </c>
      <c r="K285" s="1605">
        <f t="shared" si="51"/>
      </c>
      <c r="L285" s="1433" t="s">
        <v>1903</v>
      </c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</row>
    <row r="286" spans="1:26" s="416" customFormat="1" ht="18.75" customHeight="1">
      <c r="A286" s="9">
        <v>810</v>
      </c>
      <c r="B286" s="1317"/>
      <c r="C286" s="1318">
        <v>5701</v>
      </c>
      <c r="D286" s="1319" t="s">
        <v>479</v>
      </c>
      <c r="E286" s="681">
        <f aca="true" t="shared" si="65" ref="E286:J288">SUMIF($C$595:$C$12264,$C286,E$595:E$12264)</f>
        <v>0</v>
      </c>
      <c r="F286" s="689">
        <f t="shared" si="65"/>
        <v>0</v>
      </c>
      <c r="G286" s="639">
        <f t="shared" si="65"/>
        <v>0</v>
      </c>
      <c r="H286" s="640">
        <f t="shared" si="65"/>
        <v>0</v>
      </c>
      <c r="I286" s="640">
        <f t="shared" si="65"/>
        <v>0</v>
      </c>
      <c r="J286" s="641">
        <f t="shared" si="65"/>
        <v>0</v>
      </c>
      <c r="K286" s="1605">
        <f t="shared" si="51"/>
      </c>
      <c r="L286" s="1433" t="s">
        <v>1906</v>
      </c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</row>
    <row r="287" spans="1:26" s="416" customFormat="1" ht="18.75" customHeight="1">
      <c r="A287" s="9">
        <v>815</v>
      </c>
      <c r="B287" s="1317"/>
      <c r="C287" s="1324">
        <v>5702</v>
      </c>
      <c r="D287" s="1325" t="s">
        <v>480</v>
      </c>
      <c r="E287" s="685">
        <f t="shared" si="65"/>
        <v>0</v>
      </c>
      <c r="F287" s="692">
        <f t="shared" si="65"/>
        <v>0</v>
      </c>
      <c r="G287" s="648">
        <f t="shared" si="65"/>
        <v>0</v>
      </c>
      <c r="H287" s="649">
        <f t="shared" si="65"/>
        <v>0</v>
      </c>
      <c r="I287" s="649">
        <f t="shared" si="65"/>
        <v>0</v>
      </c>
      <c r="J287" s="650">
        <f t="shared" si="65"/>
        <v>0</v>
      </c>
      <c r="K287" s="1605">
        <f t="shared" si="51"/>
      </c>
      <c r="L287" s="1433" t="s">
        <v>1902</v>
      </c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</row>
    <row r="288" spans="1:69" s="412" customFormat="1" ht="18.75" customHeight="1">
      <c r="A288" s="13">
        <v>525</v>
      </c>
      <c r="B288" s="1269"/>
      <c r="C288" s="1326">
        <v>4071</v>
      </c>
      <c r="D288" s="1327" t="s">
        <v>1126</v>
      </c>
      <c r="E288" s="701">
        <f t="shared" si="65"/>
        <v>0</v>
      </c>
      <c r="F288" s="702">
        <f t="shared" si="65"/>
        <v>0</v>
      </c>
      <c r="G288" s="663">
        <f t="shared" si="65"/>
        <v>0</v>
      </c>
      <c r="H288" s="664">
        <f t="shared" si="65"/>
        <v>0</v>
      </c>
      <c r="I288" s="664">
        <f t="shared" si="65"/>
        <v>0</v>
      </c>
      <c r="J288" s="665">
        <f t="shared" si="65"/>
        <v>0</v>
      </c>
      <c r="K288" s="1605">
        <f t="shared" si="51"/>
      </c>
      <c r="L288" s="1433" t="s">
        <v>1907</v>
      </c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09"/>
      <c r="AB288" s="410"/>
      <c r="AC288" s="409"/>
      <c r="AD288" s="409"/>
      <c r="AE288" s="410"/>
      <c r="AF288" s="409"/>
      <c r="AG288" s="409"/>
      <c r="AH288" s="410"/>
      <c r="AI288" s="417"/>
      <c r="AJ288" s="417"/>
      <c r="AK288" s="418"/>
      <c r="AL288" s="409"/>
      <c r="AM288" s="409"/>
      <c r="AN288" s="410"/>
      <c r="AO288" s="409"/>
      <c r="AP288" s="409"/>
      <c r="AQ288" s="410"/>
      <c r="AR288" s="409"/>
      <c r="AS288" s="409"/>
      <c r="AT288" s="410"/>
      <c r="AU288" s="409"/>
      <c r="AV288" s="409"/>
      <c r="AW288" s="410"/>
      <c r="AX288" s="409"/>
      <c r="AY288" s="409"/>
      <c r="AZ288" s="411"/>
      <c r="BA288" s="409"/>
      <c r="BB288" s="409"/>
      <c r="BC288" s="410"/>
      <c r="BD288" s="409"/>
      <c r="BE288" s="409"/>
      <c r="BF288" s="410"/>
      <c r="BG288" s="409"/>
      <c r="BH288" s="410"/>
      <c r="BI288" s="411"/>
      <c r="BJ288" s="410"/>
      <c r="BK288" s="410"/>
      <c r="BL288" s="409"/>
      <c r="BM288" s="409"/>
      <c r="BN288" s="410"/>
      <c r="BO288" s="409"/>
      <c r="BQ288" s="409"/>
    </row>
    <row r="289" spans="1:26" s="406" customFormat="1" ht="18.75" customHeight="1">
      <c r="A289" s="8">
        <v>820</v>
      </c>
      <c r="B289" s="1457">
        <v>98</v>
      </c>
      <c r="C289" s="1742" t="s">
        <v>482</v>
      </c>
      <c r="D289" s="1735"/>
      <c r="E289" s="522">
        <f aca="true" t="shared" si="66" ref="E289:J289">SUMIF($B$595:$B$12264,$B289,E$595:E$12264)</f>
        <v>0</v>
      </c>
      <c r="F289" s="523">
        <f t="shared" si="66"/>
        <v>0</v>
      </c>
      <c r="G289" s="827">
        <f t="shared" si="66"/>
        <v>0</v>
      </c>
      <c r="H289" s="828">
        <f t="shared" si="66"/>
        <v>0</v>
      </c>
      <c r="I289" s="828">
        <f t="shared" si="66"/>
        <v>0</v>
      </c>
      <c r="J289" s="829">
        <f t="shared" si="66"/>
        <v>0</v>
      </c>
      <c r="K289" s="1605">
        <f t="shared" si="51"/>
      </c>
      <c r="L289" s="1433" t="s">
        <v>1895</v>
      </c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8.25" customHeight="1">
      <c r="A290" s="9">
        <v>821</v>
      </c>
      <c r="B290" s="1332"/>
      <c r="C290" s="1333"/>
      <c r="D290" s="1330"/>
      <c r="E290" s="703"/>
      <c r="F290" s="703"/>
      <c r="G290" s="439"/>
      <c r="H290" s="439"/>
      <c r="I290" s="439"/>
      <c r="J290" s="440"/>
      <c r="K290" s="1605">
        <f t="shared" si="51"/>
      </c>
      <c r="L290" s="1433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spans="1:26" ht="8.25" customHeight="1">
      <c r="A291" s="9">
        <v>822</v>
      </c>
      <c r="B291" s="1335"/>
      <c r="C291" s="1185"/>
      <c r="D291" s="1330"/>
      <c r="E291" s="703"/>
      <c r="F291" s="703"/>
      <c r="G291" s="439"/>
      <c r="H291" s="439"/>
      <c r="I291" s="439"/>
      <c r="J291" s="440"/>
      <c r="K291" s="1605">
        <f t="shared" si="51"/>
      </c>
      <c r="L291" s="1434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</row>
    <row r="292" spans="1:12" ht="8.25" customHeight="1">
      <c r="A292" s="9">
        <v>823</v>
      </c>
      <c r="B292" s="1335"/>
      <c r="C292" s="1185"/>
      <c r="D292" s="1330"/>
      <c r="E292" s="703"/>
      <c r="F292" s="703"/>
      <c r="G292" s="439"/>
      <c r="H292" s="439"/>
      <c r="I292" s="439"/>
      <c r="J292" s="440"/>
      <c r="K292" s="1605">
        <f t="shared" si="51"/>
      </c>
      <c r="L292" s="1434"/>
    </row>
    <row r="293" spans="1:12" ht="20.25" customHeight="1" thickBot="1">
      <c r="A293" s="9">
        <v>825</v>
      </c>
      <c r="B293" s="1458" t="s">
        <v>1119</v>
      </c>
      <c r="C293" s="1338" t="s">
        <v>695</v>
      </c>
      <c r="D293" s="1459" t="s">
        <v>1127</v>
      </c>
      <c r="E293" s="536">
        <f aca="true" t="shared" si="67" ref="E293:J293">SUMIF($C$595:$C$12264,$C293,E$595:E$12264)</f>
        <v>22129600</v>
      </c>
      <c r="F293" s="537">
        <f t="shared" si="67"/>
        <v>11527029</v>
      </c>
      <c r="G293" s="822">
        <f t="shared" si="67"/>
        <v>11527029</v>
      </c>
      <c r="H293" s="823">
        <f t="shared" si="67"/>
        <v>0</v>
      </c>
      <c r="I293" s="823">
        <f t="shared" si="67"/>
        <v>0</v>
      </c>
      <c r="J293" s="824">
        <f t="shared" si="67"/>
        <v>0</v>
      </c>
      <c r="K293" s="4">
        <v>1</v>
      </c>
      <c r="L293" s="1431"/>
    </row>
    <row r="294" spans="1:12" ht="16.5" customHeight="1" thickTop="1">
      <c r="A294" s="9"/>
      <c r="B294" s="1340"/>
      <c r="C294" s="1341"/>
      <c r="D294" s="1188"/>
      <c r="E294" s="838"/>
      <c r="F294" s="838"/>
      <c r="G294" s="838"/>
      <c r="H294" s="838"/>
      <c r="I294" s="838"/>
      <c r="J294" s="838"/>
      <c r="K294" s="4">
        <v>1</v>
      </c>
      <c r="L294" s="1431"/>
    </row>
    <row r="295" spans="1:12" ht="15">
      <c r="A295" s="9"/>
      <c r="B295" s="838"/>
      <c r="C295" s="1185"/>
      <c r="D295" s="1213"/>
      <c r="E295" s="839"/>
      <c r="F295" s="839"/>
      <c r="G295" s="839"/>
      <c r="H295" s="839"/>
      <c r="I295" s="839"/>
      <c r="J295" s="839"/>
      <c r="K295" s="4">
        <v>1</v>
      </c>
      <c r="L295" s="1431"/>
    </row>
    <row r="296" spans="1:12" ht="15.75">
      <c r="A296" s="9"/>
      <c r="B296" s="1460"/>
      <c r="C296" s="1461"/>
      <c r="D296" s="1462"/>
      <c r="E296" s="1463"/>
      <c r="F296" s="1463"/>
      <c r="G296" s="1463"/>
      <c r="H296" s="1463"/>
      <c r="I296" s="1463"/>
      <c r="J296" s="1463"/>
      <c r="K296" s="212">
        <f>(IF($E$293&lt;&gt;0,$K$2,IF($F$293&lt;&gt;0,$K$2,"")))</f>
        <v>1</v>
      </c>
      <c r="L296" s="1431"/>
    </row>
    <row r="297" spans="1:12" ht="15.75">
      <c r="A297" s="9"/>
      <c r="B297" s="838"/>
      <c r="C297" s="1185"/>
      <c r="D297" s="1213"/>
      <c r="E297" s="839"/>
      <c r="F297" s="839"/>
      <c r="G297" s="839"/>
      <c r="H297" s="839"/>
      <c r="I297" s="839"/>
      <c r="J297" s="839"/>
      <c r="K297" s="212">
        <f aca="true" t="shared" si="68" ref="K297:K333">(IF($E$293&lt;&gt;0,$K$2,IF($F$293&lt;&gt;0,$K$2,"")))</f>
        <v>1</v>
      </c>
      <c r="L297" s="1431"/>
    </row>
    <row r="298" spans="1:12" ht="20.25" customHeight="1">
      <c r="A298" s="9"/>
      <c r="B298" s="1748" t="str">
        <f>$B$7</f>
        <v>ОТЧЕТНИ ДАННИ ПО ЕБК ЗА ИЗПЪЛНЕНИЕТО НА БЮДЖЕТА</v>
      </c>
      <c r="C298" s="1749"/>
      <c r="D298" s="1749"/>
      <c r="E298" s="839"/>
      <c r="F298" s="839"/>
      <c r="G298" s="839"/>
      <c r="H298" s="839"/>
      <c r="I298" s="839"/>
      <c r="J298" s="1212"/>
      <c r="K298" s="212">
        <f t="shared" si="68"/>
        <v>1</v>
      </c>
      <c r="L298" s="1431"/>
    </row>
    <row r="299" spans="1:12" ht="18.75" customHeight="1">
      <c r="A299" s="9"/>
      <c r="B299" s="838"/>
      <c r="C299" s="1185"/>
      <c r="D299" s="1213"/>
      <c r="E299" s="1214" t="s">
        <v>1129</v>
      </c>
      <c r="F299" s="1214" t="s">
        <v>1051</v>
      </c>
      <c r="G299" s="839"/>
      <c r="H299" s="839"/>
      <c r="I299" s="839"/>
      <c r="J299" s="839"/>
      <c r="K299" s="212">
        <f t="shared" si="68"/>
        <v>1</v>
      </c>
      <c r="L299" s="1431"/>
    </row>
    <row r="300" spans="1:12" ht="27" customHeight="1">
      <c r="A300" s="9"/>
      <c r="B300" s="1750" t="str">
        <f>$B$9</f>
        <v>НАЦИОНАЛЕН ОСИГУРИТЕЛЕН ИНСТИТУТ</v>
      </c>
      <c r="C300" s="1751"/>
      <c r="D300" s="1752"/>
      <c r="E300" s="1132">
        <f>$E$9</f>
        <v>42005</v>
      </c>
      <c r="F300" s="1218">
        <f>$F$9</f>
        <v>42185</v>
      </c>
      <c r="G300" s="839"/>
      <c r="H300" s="839"/>
      <c r="I300" s="839"/>
      <c r="J300" s="839"/>
      <c r="K300" s="212">
        <f t="shared" si="68"/>
        <v>1</v>
      </c>
      <c r="L300" s="1431"/>
    </row>
    <row r="301" spans="1:12" ht="15.75">
      <c r="A301" s="9"/>
      <c r="B301" s="1219" t="str">
        <f>$B$10</f>
        <v>                                                            (наименование на разпоредителя с бюджет)</v>
      </c>
      <c r="C301" s="838"/>
      <c r="D301" s="1188"/>
      <c r="E301" s="1220"/>
      <c r="F301" s="1220"/>
      <c r="G301" s="839"/>
      <c r="H301" s="839"/>
      <c r="I301" s="839"/>
      <c r="J301" s="839"/>
      <c r="K301" s="212">
        <f t="shared" si="68"/>
        <v>1</v>
      </c>
      <c r="L301" s="1431"/>
    </row>
    <row r="302" spans="1:12" ht="5.25" customHeight="1">
      <c r="A302" s="9"/>
      <c r="B302" s="1219"/>
      <c r="C302" s="838"/>
      <c r="D302" s="1188"/>
      <c r="E302" s="1219"/>
      <c r="F302" s="838"/>
      <c r="G302" s="839"/>
      <c r="H302" s="839"/>
      <c r="I302" s="839"/>
      <c r="J302" s="839"/>
      <c r="K302" s="212">
        <f t="shared" si="68"/>
        <v>1</v>
      </c>
      <c r="L302" s="1431"/>
    </row>
    <row r="303" spans="1:12" ht="27" customHeight="1">
      <c r="A303" s="9"/>
      <c r="B303" s="1726" t="str">
        <f>$B$12</f>
        <v>Национален осигурителен институт - Учителски пенсионен фонд</v>
      </c>
      <c r="C303" s="1727"/>
      <c r="D303" s="1728"/>
      <c r="E303" s="1221" t="s">
        <v>1804</v>
      </c>
      <c r="F303" s="1344" t="str">
        <f>$F$12</f>
        <v>5591</v>
      </c>
      <c r="G303" s="839"/>
      <c r="H303" s="839"/>
      <c r="I303" s="839"/>
      <c r="J303" s="839"/>
      <c r="K303" s="212">
        <f t="shared" si="68"/>
        <v>1</v>
      </c>
      <c r="L303" s="1431"/>
    </row>
    <row r="304" spans="1:12" ht="15.75">
      <c r="A304" s="9"/>
      <c r="B304" s="1224" t="str">
        <f>$B$13</f>
        <v>                                             (наименование на първостепенния разпоредител с бюджет)</v>
      </c>
      <c r="C304" s="838"/>
      <c r="D304" s="1188"/>
      <c r="E304" s="1350"/>
      <c r="F304" s="839"/>
      <c r="G304" s="839"/>
      <c r="H304" s="839"/>
      <c r="I304" s="839"/>
      <c r="J304" s="839"/>
      <c r="K304" s="212">
        <f t="shared" si="68"/>
        <v>1</v>
      </c>
      <c r="L304" s="1432" t="s">
        <v>1890</v>
      </c>
    </row>
    <row r="305" spans="1:12" ht="21.75" customHeight="1">
      <c r="A305" s="9"/>
      <c r="B305" s="1219"/>
      <c r="C305" s="838"/>
      <c r="D305" s="1346" t="s">
        <v>1929</v>
      </c>
      <c r="E305" s="1347">
        <f>$E$15</f>
        <v>0</v>
      </c>
      <c r="F305" s="1575" t="str">
        <f>+$F$15</f>
        <v>БЮДЖЕТ</v>
      </c>
      <c r="G305" s="839"/>
      <c r="H305" s="439"/>
      <c r="I305" s="439"/>
      <c r="J305" s="439"/>
      <c r="K305" s="212">
        <f t="shared" si="68"/>
        <v>1</v>
      </c>
      <c r="L305" s="1433" t="s">
        <v>1891</v>
      </c>
    </row>
    <row r="306" spans="1:12" ht="15.75">
      <c r="A306" s="9"/>
      <c r="B306" s="838"/>
      <c r="C306" s="1185"/>
      <c r="D306" s="1213"/>
      <c r="E306" s="1436"/>
      <c r="F306" s="839"/>
      <c r="G306" s="839"/>
      <c r="H306" s="839"/>
      <c r="I306" s="839"/>
      <c r="J306" s="839"/>
      <c r="K306" s="212">
        <f t="shared" si="68"/>
        <v>1</v>
      </c>
      <c r="L306" s="1433" t="s">
        <v>1892</v>
      </c>
    </row>
    <row r="307" spans="1:12" ht="18.75" customHeight="1" thickBot="1">
      <c r="A307" s="9"/>
      <c r="B307" s="1220"/>
      <c r="C307" s="1185"/>
      <c r="D307" s="1349" t="s">
        <v>1889</v>
      </c>
      <c r="E307" s="839"/>
      <c r="F307" s="1350"/>
      <c r="G307" s="439"/>
      <c r="H307" s="439"/>
      <c r="I307" s="439"/>
      <c r="J307" s="439"/>
      <c r="K307" s="212">
        <f t="shared" si="68"/>
        <v>1</v>
      </c>
      <c r="L307" s="1433" t="s">
        <v>1893</v>
      </c>
    </row>
    <row r="308" spans="1:12" ht="20.25" customHeight="1">
      <c r="A308" s="11"/>
      <c r="B308" s="1351" t="s">
        <v>484</v>
      </c>
      <c r="C308" s="1352" t="s">
        <v>1128</v>
      </c>
      <c r="D308" s="1353" t="s">
        <v>486</v>
      </c>
      <c r="E308" s="1354" t="s">
        <v>487</v>
      </c>
      <c r="F308" s="1355" t="s">
        <v>488</v>
      </c>
      <c r="G308" s="439"/>
      <c r="H308" s="439"/>
      <c r="I308" s="439"/>
      <c r="J308" s="439"/>
      <c r="K308" s="212">
        <f t="shared" si="68"/>
        <v>1</v>
      </c>
      <c r="L308" s="1433" t="s">
        <v>1894</v>
      </c>
    </row>
    <row r="309" spans="1:12" ht="18.75" customHeight="1">
      <c r="A309" s="11">
        <v>905</v>
      </c>
      <c r="B309" s="1356"/>
      <c r="C309" s="1357" t="s">
        <v>489</v>
      </c>
      <c r="D309" s="1358" t="s">
        <v>490</v>
      </c>
      <c r="E309" s="852">
        <f aca="true" t="shared" si="69" ref="E309:F314">SUMIF($C$595:$C$12264,$C309,E$595:E$12264)</f>
        <v>0</v>
      </c>
      <c r="F309" s="853">
        <f t="shared" si="69"/>
        <v>0</v>
      </c>
      <c r="G309" s="439"/>
      <c r="H309" s="439"/>
      <c r="I309" s="439"/>
      <c r="J309" s="439"/>
      <c r="K309" s="212">
        <f t="shared" si="68"/>
        <v>1</v>
      </c>
      <c r="L309" s="1433" t="s">
        <v>1895</v>
      </c>
    </row>
    <row r="310" spans="1:12" ht="18.75" customHeight="1">
      <c r="A310" s="11">
        <v>906</v>
      </c>
      <c r="B310" s="1359"/>
      <c r="C310" s="1360" t="s">
        <v>491</v>
      </c>
      <c r="D310" s="1361" t="s">
        <v>492</v>
      </c>
      <c r="E310" s="848">
        <f t="shared" si="69"/>
        <v>0</v>
      </c>
      <c r="F310" s="849">
        <f t="shared" si="69"/>
        <v>0</v>
      </c>
      <c r="G310" s="439"/>
      <c r="H310" s="439"/>
      <c r="I310" s="439"/>
      <c r="J310" s="439"/>
      <c r="K310" s="212">
        <f t="shared" si="68"/>
        <v>1</v>
      </c>
      <c r="L310" s="1433" t="s">
        <v>1896</v>
      </c>
    </row>
    <row r="311" spans="1:12" ht="18.75" customHeight="1">
      <c r="A311" s="11">
        <v>907</v>
      </c>
      <c r="B311" s="1362"/>
      <c r="C311" s="1363" t="s">
        <v>493</v>
      </c>
      <c r="D311" s="1364" t="s">
        <v>494</v>
      </c>
      <c r="E311" s="850">
        <f t="shared" si="69"/>
        <v>0</v>
      </c>
      <c r="F311" s="851">
        <f t="shared" si="69"/>
        <v>0</v>
      </c>
      <c r="G311" s="439"/>
      <c r="H311" s="439"/>
      <c r="I311" s="439"/>
      <c r="J311" s="439"/>
      <c r="K311" s="212">
        <f t="shared" si="68"/>
        <v>1</v>
      </c>
      <c r="L311" s="1433" t="s">
        <v>1897</v>
      </c>
    </row>
    <row r="312" spans="1:12" ht="18.75" customHeight="1">
      <c r="A312" s="11">
        <v>910</v>
      </c>
      <c r="B312" s="1356"/>
      <c r="C312" s="1357" t="s">
        <v>495</v>
      </c>
      <c r="D312" s="1358" t="s">
        <v>496</v>
      </c>
      <c r="E312" s="852">
        <f t="shared" si="69"/>
        <v>0</v>
      </c>
      <c r="F312" s="853">
        <f t="shared" si="69"/>
        <v>0</v>
      </c>
      <c r="G312" s="439"/>
      <c r="H312" s="439"/>
      <c r="I312" s="439"/>
      <c r="J312" s="439"/>
      <c r="K312" s="212">
        <f t="shared" si="68"/>
        <v>1</v>
      </c>
      <c r="L312" s="1433" t="s">
        <v>1898</v>
      </c>
    </row>
    <row r="313" spans="1:12" ht="18.75" customHeight="1">
      <c r="A313" s="11">
        <v>911</v>
      </c>
      <c r="B313" s="1359"/>
      <c r="C313" s="1360" t="s">
        <v>497</v>
      </c>
      <c r="D313" s="1361" t="s">
        <v>492</v>
      </c>
      <c r="E313" s="848">
        <f t="shared" si="69"/>
        <v>0</v>
      </c>
      <c r="F313" s="849">
        <f t="shared" si="69"/>
        <v>0</v>
      </c>
      <c r="G313" s="439"/>
      <c r="H313" s="439"/>
      <c r="I313" s="439"/>
      <c r="J313" s="439"/>
      <c r="K313" s="212">
        <f t="shared" si="68"/>
        <v>1</v>
      </c>
      <c r="L313" s="1433" t="s">
        <v>1893</v>
      </c>
    </row>
    <row r="314" spans="1:12" ht="18.75" customHeight="1">
      <c r="A314" s="11">
        <v>912</v>
      </c>
      <c r="B314" s="1365"/>
      <c r="C314" s="1366" t="s">
        <v>498</v>
      </c>
      <c r="D314" s="1367" t="s">
        <v>499</v>
      </c>
      <c r="E314" s="854">
        <f t="shared" si="69"/>
        <v>0</v>
      </c>
      <c r="F314" s="855">
        <f t="shared" si="69"/>
        <v>0</v>
      </c>
      <c r="G314" s="439"/>
      <c r="H314" s="439"/>
      <c r="I314" s="439"/>
      <c r="J314" s="439"/>
      <c r="K314" s="212">
        <f t="shared" si="68"/>
        <v>1</v>
      </c>
      <c r="L314" s="1433" t="s">
        <v>1899</v>
      </c>
    </row>
    <row r="315" spans="1:12" ht="18.75" customHeight="1">
      <c r="A315" s="11">
        <v>920</v>
      </c>
      <c r="B315" s="1356"/>
      <c r="C315" s="1357" t="s">
        <v>500</v>
      </c>
      <c r="D315" s="1358" t="s">
        <v>501</v>
      </c>
      <c r="E315" s="856">
        <f>IF(ISERROR(E182/(E312+E324)),0,E182/(E312+E324))</f>
        <v>0</v>
      </c>
      <c r="F315" s="857">
        <f>IF(ISERROR(J182/(F312+F324)),0,F182/(F312+F324))</f>
        <v>0</v>
      </c>
      <c r="G315" s="439"/>
      <c r="H315" s="439"/>
      <c r="I315" s="439"/>
      <c r="J315" s="439"/>
      <c r="K315" s="212">
        <f t="shared" si="68"/>
        <v>1</v>
      </c>
      <c r="L315" s="1433" t="s">
        <v>1895</v>
      </c>
    </row>
    <row r="316" spans="1:12" ht="18.75" customHeight="1">
      <c r="A316" s="11">
        <v>921</v>
      </c>
      <c r="B316" s="1359"/>
      <c r="C316" s="1368" t="s">
        <v>502</v>
      </c>
      <c r="D316" s="1369" t="s">
        <v>503</v>
      </c>
      <c r="E316" s="858">
        <f>IF(ISERROR(E183/(E313+E324)),0,E183/(E313+E324))</f>
        <v>0</v>
      </c>
      <c r="F316" s="859">
        <f>IF(ISERROR(J183/(F313+F324)),0,F183/(F313+F324))</f>
        <v>0</v>
      </c>
      <c r="G316" s="439"/>
      <c r="H316" s="439"/>
      <c r="I316" s="439"/>
      <c r="J316" s="439"/>
      <c r="K316" s="212">
        <f t="shared" si="68"/>
        <v>1</v>
      </c>
      <c r="L316" s="1433" t="s">
        <v>1900</v>
      </c>
    </row>
    <row r="317" spans="1:12" ht="18.75" customHeight="1">
      <c r="A317" s="11">
        <v>922</v>
      </c>
      <c r="B317" s="1365"/>
      <c r="C317" s="1363" t="s">
        <v>504</v>
      </c>
      <c r="D317" s="1364" t="s">
        <v>505</v>
      </c>
      <c r="E317" s="860">
        <f>IF(ISERROR(E184/(E314)),0,E184/(E314))</f>
        <v>0</v>
      </c>
      <c r="F317" s="861">
        <f>IF(ISERROR(J184/(F314)),0,F184/(F314))</f>
        <v>0</v>
      </c>
      <c r="G317" s="439"/>
      <c r="H317" s="439"/>
      <c r="I317" s="439"/>
      <c r="J317" s="439"/>
      <c r="K317" s="212">
        <f t="shared" si="68"/>
        <v>1</v>
      </c>
      <c r="L317" s="1433" t="s">
        <v>1904</v>
      </c>
    </row>
    <row r="318" spans="1:12" ht="18.75" customHeight="1">
      <c r="A318" s="11">
        <v>930</v>
      </c>
      <c r="B318" s="1356"/>
      <c r="C318" s="1357" t="s">
        <v>506</v>
      </c>
      <c r="D318" s="1358" t="s">
        <v>507</v>
      </c>
      <c r="E318" s="852">
        <f aca="true" t="shared" si="70" ref="E318:F321">SUMIF($C$595:$C$12264,$C318,E$595:E$12264)</f>
        <v>0</v>
      </c>
      <c r="F318" s="853">
        <f t="shared" si="70"/>
        <v>0</v>
      </c>
      <c r="G318" s="439"/>
      <c r="H318" s="439"/>
      <c r="I318" s="439"/>
      <c r="J318" s="439"/>
      <c r="K318" s="212">
        <f t="shared" si="68"/>
        <v>1</v>
      </c>
      <c r="L318" s="1433" t="s">
        <v>1901</v>
      </c>
    </row>
    <row r="319" spans="1:12" ht="18.75" customHeight="1">
      <c r="A319" s="11">
        <v>931</v>
      </c>
      <c r="B319" s="1359"/>
      <c r="C319" s="1368" t="s">
        <v>508</v>
      </c>
      <c r="D319" s="1369" t="s">
        <v>509</v>
      </c>
      <c r="E319" s="862">
        <f t="shared" si="70"/>
        <v>0</v>
      </c>
      <c r="F319" s="863">
        <f t="shared" si="70"/>
        <v>0</v>
      </c>
      <c r="G319" s="439"/>
      <c r="H319" s="439"/>
      <c r="I319" s="439"/>
      <c r="J319" s="439"/>
      <c r="K319" s="212">
        <f t="shared" si="68"/>
        <v>1</v>
      </c>
      <c r="L319" s="1433" t="s">
        <v>1893</v>
      </c>
    </row>
    <row r="320" spans="1:12" ht="18.75" customHeight="1">
      <c r="A320" s="11">
        <v>932</v>
      </c>
      <c r="B320" s="1365"/>
      <c r="C320" s="1363" t="s">
        <v>510</v>
      </c>
      <c r="D320" s="1364" t="s">
        <v>511</v>
      </c>
      <c r="E320" s="850">
        <f t="shared" si="70"/>
        <v>0</v>
      </c>
      <c r="F320" s="851">
        <f t="shared" si="70"/>
        <v>0</v>
      </c>
      <c r="G320" s="439"/>
      <c r="H320" s="439"/>
      <c r="I320" s="439"/>
      <c r="J320" s="439"/>
      <c r="K320" s="212">
        <f t="shared" si="68"/>
        <v>1</v>
      </c>
      <c r="L320" s="1433" t="s">
        <v>1896</v>
      </c>
    </row>
    <row r="321" spans="1:12" ht="18.75" customHeight="1">
      <c r="A321" s="10">
        <v>935</v>
      </c>
      <c r="B321" s="1356"/>
      <c r="C321" s="1357" t="s">
        <v>512</v>
      </c>
      <c r="D321" s="1358" t="s">
        <v>421</v>
      </c>
      <c r="E321" s="852">
        <f t="shared" si="70"/>
        <v>0</v>
      </c>
      <c r="F321" s="853">
        <f t="shared" si="70"/>
        <v>0</v>
      </c>
      <c r="G321" s="439"/>
      <c r="H321" s="439"/>
      <c r="I321" s="439"/>
      <c r="J321" s="439"/>
      <c r="K321" s="212">
        <f t="shared" si="68"/>
        <v>1</v>
      </c>
      <c r="L321" s="1433" t="s">
        <v>1897</v>
      </c>
    </row>
    <row r="322" spans="1:12" ht="18.75" customHeight="1">
      <c r="A322" s="10">
        <v>940</v>
      </c>
      <c r="B322" s="1356"/>
      <c r="C322" s="1357" t="s">
        <v>422</v>
      </c>
      <c r="D322" s="1358" t="s">
        <v>22</v>
      </c>
      <c r="E322" s="1576"/>
      <c r="F322" s="1577"/>
      <c r="G322" s="439"/>
      <c r="H322" s="439"/>
      <c r="I322" s="439"/>
      <c r="J322" s="439"/>
      <c r="K322" s="212">
        <f t="shared" si="68"/>
        <v>1</v>
      </c>
      <c r="L322" s="1433" t="s">
        <v>1890</v>
      </c>
    </row>
    <row r="323" spans="1:12" ht="18.75" customHeight="1">
      <c r="A323" s="10">
        <v>950</v>
      </c>
      <c r="B323" s="1356"/>
      <c r="C323" s="1357" t="s">
        <v>423</v>
      </c>
      <c r="D323" s="1358" t="s">
        <v>20</v>
      </c>
      <c r="E323" s="852">
        <f aca="true" t="shared" si="71" ref="E323:F330">SUMIF($C$595:$C$12264,$C323,E$595:E$12264)</f>
        <v>0</v>
      </c>
      <c r="F323" s="853">
        <f t="shared" si="71"/>
        <v>0</v>
      </c>
      <c r="G323" s="439"/>
      <c r="H323" s="439"/>
      <c r="I323" s="439"/>
      <c r="J323" s="439"/>
      <c r="K323" s="212">
        <f t="shared" si="68"/>
        <v>1</v>
      </c>
      <c r="L323" s="1433" t="s">
        <v>1893</v>
      </c>
    </row>
    <row r="324" spans="1:12" ht="18.75" customHeight="1">
      <c r="A324" s="11">
        <v>953</v>
      </c>
      <c r="B324" s="1356"/>
      <c r="C324" s="1357" t="s">
        <v>424</v>
      </c>
      <c r="D324" s="1358" t="s">
        <v>21</v>
      </c>
      <c r="E324" s="852">
        <f t="shared" si="71"/>
        <v>0</v>
      </c>
      <c r="F324" s="853">
        <f t="shared" si="71"/>
        <v>0</v>
      </c>
      <c r="G324" s="439"/>
      <c r="H324" s="439"/>
      <c r="I324" s="439"/>
      <c r="J324" s="439"/>
      <c r="K324" s="212">
        <f t="shared" si="68"/>
        <v>1</v>
      </c>
      <c r="L324" s="1433" t="s">
        <v>1898</v>
      </c>
    </row>
    <row r="325" spans="1:12" ht="18.75" customHeight="1">
      <c r="A325" s="11">
        <v>954</v>
      </c>
      <c r="B325" s="1356"/>
      <c r="C325" s="1357" t="s">
        <v>425</v>
      </c>
      <c r="D325" s="1358" t="s">
        <v>426</v>
      </c>
      <c r="E325" s="852">
        <f t="shared" si="71"/>
        <v>0</v>
      </c>
      <c r="F325" s="853">
        <f t="shared" si="71"/>
        <v>0</v>
      </c>
      <c r="G325" s="439"/>
      <c r="H325" s="439"/>
      <c r="I325" s="439"/>
      <c r="J325" s="439"/>
      <c r="K325" s="212">
        <f t="shared" si="68"/>
        <v>1</v>
      </c>
      <c r="L325" s="1433" t="s">
        <v>1901</v>
      </c>
    </row>
    <row r="326" spans="1:12" ht="18.75" customHeight="1">
      <c r="A326" s="19">
        <v>955</v>
      </c>
      <c r="B326" s="1356"/>
      <c r="C326" s="1357" t="s">
        <v>427</v>
      </c>
      <c r="D326" s="1358" t="s">
        <v>428</v>
      </c>
      <c r="E326" s="852">
        <f t="shared" si="71"/>
        <v>0</v>
      </c>
      <c r="F326" s="853">
        <f t="shared" si="71"/>
        <v>0</v>
      </c>
      <c r="G326" s="439"/>
      <c r="H326" s="439"/>
      <c r="I326" s="439"/>
      <c r="J326" s="439"/>
      <c r="K326" s="212">
        <f t="shared" si="68"/>
        <v>1</v>
      </c>
      <c r="L326" s="1433" t="s">
        <v>1895</v>
      </c>
    </row>
    <row r="327" spans="1:12" ht="18.75" customHeight="1">
      <c r="A327" s="19">
        <v>956</v>
      </c>
      <c r="B327" s="1356"/>
      <c r="C327" s="1357" t="s">
        <v>429</v>
      </c>
      <c r="D327" s="1358" t="s">
        <v>430</v>
      </c>
      <c r="E327" s="852">
        <f t="shared" si="71"/>
        <v>0</v>
      </c>
      <c r="F327" s="853">
        <f t="shared" si="71"/>
        <v>0</v>
      </c>
      <c r="G327" s="439"/>
      <c r="H327" s="439"/>
      <c r="I327" s="439"/>
      <c r="J327" s="439"/>
      <c r="K327" s="212">
        <f t="shared" si="68"/>
        <v>1</v>
      </c>
      <c r="L327" s="1432"/>
    </row>
    <row r="328" spans="1:12" ht="18.75" customHeight="1">
      <c r="A328" s="14">
        <v>958</v>
      </c>
      <c r="B328" s="1356"/>
      <c r="C328" s="1357" t="s">
        <v>431</v>
      </c>
      <c r="D328" s="1358" t="s">
        <v>432</v>
      </c>
      <c r="E328" s="852">
        <f t="shared" si="71"/>
        <v>0</v>
      </c>
      <c r="F328" s="853">
        <f t="shared" si="71"/>
        <v>0</v>
      </c>
      <c r="G328" s="439"/>
      <c r="H328" s="439"/>
      <c r="I328" s="439"/>
      <c r="J328" s="439"/>
      <c r="K328" s="212">
        <f t="shared" si="68"/>
        <v>1</v>
      </c>
      <c r="L328" s="1433" t="s">
        <v>1894</v>
      </c>
    </row>
    <row r="329" spans="1:12" ht="18.75" customHeight="1">
      <c r="A329" s="14">
        <v>959</v>
      </c>
      <c r="B329" s="1356"/>
      <c r="C329" s="1357" t="s">
        <v>433</v>
      </c>
      <c r="D329" s="1358" t="s">
        <v>434</v>
      </c>
      <c r="E329" s="852">
        <f t="shared" si="71"/>
        <v>0</v>
      </c>
      <c r="F329" s="853">
        <f t="shared" si="71"/>
        <v>0</v>
      </c>
      <c r="G329" s="439"/>
      <c r="H329" s="439"/>
      <c r="I329" s="439"/>
      <c r="J329" s="439"/>
      <c r="K329" s="212">
        <f t="shared" si="68"/>
        <v>1</v>
      </c>
      <c r="L329" s="1433" t="s">
        <v>1904</v>
      </c>
    </row>
    <row r="330" spans="1:12" ht="18.75" customHeight="1" thickBot="1">
      <c r="A330" s="14">
        <v>960</v>
      </c>
      <c r="B330" s="1370"/>
      <c r="C330" s="1371" t="s">
        <v>435</v>
      </c>
      <c r="D330" s="1372" t="s">
        <v>436</v>
      </c>
      <c r="E330" s="864">
        <f t="shared" si="71"/>
        <v>0</v>
      </c>
      <c r="F330" s="865">
        <f t="shared" si="71"/>
        <v>0</v>
      </c>
      <c r="G330" s="439"/>
      <c r="H330" s="439"/>
      <c r="I330" s="439"/>
      <c r="J330" s="439"/>
      <c r="K330" s="212">
        <f t="shared" si="68"/>
        <v>1</v>
      </c>
      <c r="L330" s="1433" t="s">
        <v>1898</v>
      </c>
    </row>
    <row r="331" spans="1:12" ht="31.5" customHeight="1" thickTop="1">
      <c r="A331" s="14"/>
      <c r="B331" s="1373" t="s">
        <v>1049</v>
      </c>
      <c r="C331" s="1374"/>
      <c r="D331" s="1375"/>
      <c r="E331" s="840"/>
      <c r="F331" s="840"/>
      <c r="G331" s="439"/>
      <c r="H331" s="439"/>
      <c r="I331" s="439"/>
      <c r="J331" s="439"/>
      <c r="K331" s="212">
        <f t="shared" si="68"/>
        <v>1</v>
      </c>
      <c r="L331" s="1433" t="s">
        <v>1895</v>
      </c>
    </row>
    <row r="332" spans="1:12" ht="36" customHeight="1">
      <c r="A332" s="14"/>
      <c r="B332" s="1755" t="s">
        <v>437</v>
      </c>
      <c r="C332" s="1755"/>
      <c r="D332" s="1755"/>
      <c r="E332" s="840"/>
      <c r="F332" s="840"/>
      <c r="G332" s="840"/>
      <c r="H332" s="840"/>
      <c r="I332" s="840"/>
      <c r="J332" s="840"/>
      <c r="K332" s="212">
        <f t="shared" si="68"/>
        <v>1</v>
      </c>
      <c r="L332" s="1431"/>
    </row>
    <row r="333" spans="1:12" ht="18.75" customHeight="1">
      <c r="A333" s="14"/>
      <c r="B333" s="838"/>
      <c r="C333" s="838"/>
      <c r="D333" s="1188"/>
      <c r="E333" s="839"/>
      <c r="F333" s="839"/>
      <c r="G333" s="839"/>
      <c r="H333" s="839"/>
      <c r="I333" s="839"/>
      <c r="J333" s="839"/>
      <c r="K333" s="212">
        <f t="shared" si="68"/>
        <v>1</v>
      </c>
      <c r="L333" s="1431"/>
    </row>
    <row r="334" spans="1:12" ht="18.75" customHeight="1">
      <c r="A334" s="14"/>
      <c r="B334" s="1460"/>
      <c r="C334" s="1460"/>
      <c r="D334" s="1464"/>
      <c r="E334" s="1463"/>
      <c r="F334" s="1463"/>
      <c r="G334" s="1463"/>
      <c r="H334" s="1463"/>
      <c r="I334" s="1463"/>
      <c r="J334" s="1463"/>
      <c r="K334" s="365">
        <v>1</v>
      </c>
      <c r="L334" s="1431"/>
    </row>
    <row r="335" spans="1:12" ht="19.5" customHeight="1">
      <c r="A335" s="14"/>
      <c r="B335" s="838"/>
      <c r="C335" s="1185"/>
      <c r="D335" s="1213"/>
      <c r="E335" s="839"/>
      <c r="F335" s="839"/>
      <c r="G335" s="839"/>
      <c r="H335" s="839"/>
      <c r="I335" s="839"/>
      <c r="J335" s="839"/>
      <c r="K335" s="4">
        <v>1</v>
      </c>
      <c r="L335" s="566"/>
    </row>
    <row r="336" spans="1:12" ht="21" customHeight="1">
      <c r="A336" s="14"/>
      <c r="B336" s="1748" t="str">
        <f>$B$7</f>
        <v>ОТЧЕТНИ ДАННИ ПО ЕБК ЗА ИЗПЪЛНЕНИЕТО НА БЮДЖЕТА</v>
      </c>
      <c r="C336" s="1749"/>
      <c r="D336" s="1749"/>
      <c r="E336" s="839"/>
      <c r="F336" s="839"/>
      <c r="G336" s="839"/>
      <c r="H336" s="839"/>
      <c r="I336" s="839"/>
      <c r="J336" s="1212"/>
      <c r="K336" s="4">
        <v>1</v>
      </c>
      <c r="L336" s="566"/>
    </row>
    <row r="337" spans="1:12" ht="18.75" customHeight="1">
      <c r="A337" s="14"/>
      <c r="B337" s="838"/>
      <c r="C337" s="1185"/>
      <c r="D337" s="1213"/>
      <c r="E337" s="1214" t="s">
        <v>1129</v>
      </c>
      <c r="F337" s="1214" t="s">
        <v>1051</v>
      </c>
      <c r="G337" s="839"/>
      <c r="H337" s="839"/>
      <c r="I337" s="839"/>
      <c r="J337" s="839"/>
      <c r="K337" s="4">
        <v>1</v>
      </c>
      <c r="L337" s="566"/>
    </row>
    <row r="338" spans="1:12" ht="27" customHeight="1">
      <c r="A338" s="14"/>
      <c r="B338" s="1750" t="str">
        <f>$B$9</f>
        <v>НАЦИОНАЛЕН ОСИГУРИТЕЛЕН ИНСТИТУТ</v>
      </c>
      <c r="C338" s="1751"/>
      <c r="D338" s="1752"/>
      <c r="E338" s="1132">
        <f>$E$9</f>
        <v>42005</v>
      </c>
      <c r="F338" s="1465">
        <f>$F$9</f>
        <v>42185</v>
      </c>
      <c r="G338" s="839"/>
      <c r="H338" s="839"/>
      <c r="I338" s="839"/>
      <c r="J338" s="839"/>
      <c r="K338" s="4">
        <v>1</v>
      </c>
      <c r="L338" s="566"/>
    </row>
    <row r="339" spans="1:12" ht="15">
      <c r="A339" s="14"/>
      <c r="B339" s="1219" t="str">
        <f>$B$10</f>
        <v>                                                            (наименование на разпоредителя с бюджет)</v>
      </c>
      <c r="C339" s="838"/>
      <c r="D339" s="1188"/>
      <c r="E339" s="839"/>
      <c r="F339" s="839"/>
      <c r="G339" s="839"/>
      <c r="H339" s="839"/>
      <c r="I339" s="839"/>
      <c r="J339" s="839"/>
      <c r="K339" s="4">
        <v>1</v>
      </c>
      <c r="L339" s="566"/>
    </row>
    <row r="340" spans="1:12" ht="5.25" customHeight="1">
      <c r="A340" s="14"/>
      <c r="B340" s="1219"/>
      <c r="C340" s="838"/>
      <c r="D340" s="1188"/>
      <c r="E340" s="1350"/>
      <c r="F340" s="839"/>
      <c r="G340" s="839"/>
      <c r="H340" s="839"/>
      <c r="I340" s="839"/>
      <c r="J340" s="839"/>
      <c r="K340" s="4">
        <v>1</v>
      </c>
      <c r="L340" s="566"/>
    </row>
    <row r="341" spans="1:12" ht="27.75" customHeight="1">
      <c r="A341" s="14"/>
      <c r="B341" s="1726" t="str">
        <f>$B$12</f>
        <v>Национален осигурителен институт - Учителски пенсионен фонд</v>
      </c>
      <c r="C341" s="1727"/>
      <c r="D341" s="1728"/>
      <c r="E341" s="1466" t="s">
        <v>1804</v>
      </c>
      <c r="F341" s="1344" t="str">
        <f>$F$12</f>
        <v>5591</v>
      </c>
      <c r="G341" s="839"/>
      <c r="H341" s="839"/>
      <c r="I341" s="839"/>
      <c r="J341" s="839"/>
      <c r="K341" s="4">
        <v>1</v>
      </c>
      <c r="L341" s="566"/>
    </row>
    <row r="342" spans="1:12" ht="15.75">
      <c r="A342" s="14"/>
      <c r="B342" s="1467" t="str">
        <f>$B$13</f>
        <v>                                             (наименование на първостепенния разпоредител с бюджет)</v>
      </c>
      <c r="C342" s="1187"/>
      <c r="D342" s="839"/>
      <c r="E342" s="1350"/>
      <c r="F342" s="839"/>
      <c r="G342" s="839"/>
      <c r="H342" s="839"/>
      <c r="I342" s="839"/>
      <c r="J342" s="839"/>
      <c r="K342" s="4">
        <v>1</v>
      </c>
      <c r="L342" s="566"/>
    </row>
    <row r="343" spans="1:12" ht="21.75" customHeight="1">
      <c r="A343" s="14"/>
      <c r="B343" s="1468"/>
      <c r="C343" s="1468"/>
      <c r="D343" s="1469" t="s">
        <v>97</v>
      </c>
      <c r="E343" s="1229">
        <f>$E$15</f>
        <v>0</v>
      </c>
      <c r="F343" s="1575" t="str">
        <f>+$F$15</f>
        <v>БЮДЖЕТ</v>
      </c>
      <c r="G343" s="839"/>
      <c r="H343" s="1230"/>
      <c r="I343" s="839"/>
      <c r="J343" s="1230"/>
      <c r="K343" s="4">
        <v>1</v>
      </c>
      <c r="L343" s="566"/>
    </row>
    <row r="344" spans="1:12" ht="16.5" thickBot="1">
      <c r="A344" s="14"/>
      <c r="B344" s="838"/>
      <c r="C344" s="1185"/>
      <c r="D344" s="1213"/>
      <c r="E344" s="15"/>
      <c r="F344" s="1232"/>
      <c r="G344" s="1232"/>
      <c r="H344" s="1232"/>
      <c r="I344" s="1232"/>
      <c r="J344" s="1233" t="s">
        <v>185</v>
      </c>
      <c r="K344" s="4">
        <v>1</v>
      </c>
      <c r="L344" s="566"/>
    </row>
    <row r="345" spans="1:12" ht="22.5" customHeight="1">
      <c r="A345" s="14"/>
      <c r="B345" s="1470"/>
      <c r="C345" s="1471"/>
      <c r="D345" s="1472" t="s">
        <v>1132</v>
      </c>
      <c r="E345" s="1473" t="s">
        <v>187</v>
      </c>
      <c r="F345" s="563" t="s">
        <v>1819</v>
      </c>
      <c r="G345" s="1474"/>
      <c r="H345" s="1475"/>
      <c r="I345" s="1474"/>
      <c r="J345" s="1476"/>
      <c r="K345" s="4">
        <v>1</v>
      </c>
      <c r="L345" s="566"/>
    </row>
    <row r="346" spans="1:12" ht="48" customHeight="1">
      <c r="A346" s="14"/>
      <c r="B346" s="1477" t="s">
        <v>1105</v>
      </c>
      <c r="C346" s="1478" t="s">
        <v>189</v>
      </c>
      <c r="D346" s="1479" t="s">
        <v>438</v>
      </c>
      <c r="E346" s="1480">
        <v>2015</v>
      </c>
      <c r="F346" s="564" t="s">
        <v>1817</v>
      </c>
      <c r="G346" s="1481" t="s">
        <v>1816</v>
      </c>
      <c r="H346" s="1482" t="s">
        <v>529</v>
      </c>
      <c r="I346" s="1483" t="s">
        <v>1805</v>
      </c>
      <c r="J346" s="1484" t="s">
        <v>1806</v>
      </c>
      <c r="K346" s="4">
        <v>1</v>
      </c>
      <c r="L346" s="566"/>
    </row>
    <row r="347" spans="1:12" ht="18">
      <c r="A347" s="14">
        <v>1</v>
      </c>
      <c r="B347" s="1485" t="s">
        <v>1133</v>
      </c>
      <c r="C347" s="1486"/>
      <c r="D347" s="1487" t="s">
        <v>439</v>
      </c>
      <c r="E347" s="555" t="s">
        <v>455</v>
      </c>
      <c r="F347" s="555" t="s">
        <v>456</v>
      </c>
      <c r="G347" s="517" t="s">
        <v>543</v>
      </c>
      <c r="H347" s="518" t="s">
        <v>544</v>
      </c>
      <c r="I347" s="518" t="s">
        <v>515</v>
      </c>
      <c r="J347" s="519" t="s">
        <v>1779</v>
      </c>
      <c r="K347" s="4">
        <v>1</v>
      </c>
      <c r="L347" s="566"/>
    </row>
    <row r="348" spans="1:12" ht="15.75">
      <c r="A348" s="565">
        <v>2</v>
      </c>
      <c r="B348" s="1488"/>
      <c r="C348" s="1489"/>
      <c r="D348" s="1490"/>
      <c r="E348" s="439"/>
      <c r="F348" s="439"/>
      <c r="G348" s="439"/>
      <c r="H348" s="440"/>
      <c r="I348" s="439"/>
      <c r="J348" s="440"/>
      <c r="K348" s="4">
        <v>1</v>
      </c>
      <c r="L348" s="566"/>
    </row>
    <row r="349" spans="1:26" s="406" customFormat="1" ht="18.75" customHeight="1">
      <c r="A349" s="17">
        <v>5</v>
      </c>
      <c r="B349" s="1491">
        <v>3000</v>
      </c>
      <c r="C349" s="1756" t="s">
        <v>1838</v>
      </c>
      <c r="D349" s="1757"/>
      <c r="E349" s="561">
        <f aca="true" t="shared" si="72" ref="E349:J349">SUM(E350:E362)</f>
        <v>0</v>
      </c>
      <c r="F349" s="562">
        <f t="shared" si="72"/>
        <v>0</v>
      </c>
      <c r="G349" s="1492">
        <f t="shared" si="72"/>
        <v>0</v>
      </c>
      <c r="H349" s="600">
        <f t="shared" si="72"/>
        <v>0</v>
      </c>
      <c r="I349" s="600">
        <f t="shared" si="72"/>
        <v>0</v>
      </c>
      <c r="J349" s="602">
        <f t="shared" si="72"/>
        <v>0</v>
      </c>
      <c r="K349" s="1605">
        <f aca="true" t="shared" si="73" ref="K349:K412">(IF($E349&lt;&gt;0,$K$2,IF($F349&lt;&gt;0,$K$2,IF($G349&lt;&gt;0,$K$2,IF($H349&lt;&gt;0,$K$2,IF($I349&lt;&gt;0,$K$2,IF($J349&lt;&gt;0,$K$2,"")))))))</f>
      </c>
      <c r="L349" s="567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</row>
    <row r="350" spans="1:12" ht="18.75" customHeight="1">
      <c r="A350" s="14">
        <v>10</v>
      </c>
      <c r="B350" s="355"/>
      <c r="C350" s="347">
        <v>3020</v>
      </c>
      <c r="D350" s="348" t="s">
        <v>1840</v>
      </c>
      <c r="E350" s="704"/>
      <c r="F350" s="705">
        <f aca="true" t="shared" si="74" ref="F350:F362">G350+H350+I350+J350</f>
        <v>0</v>
      </c>
      <c r="G350" s="603"/>
      <c r="H350" s="604"/>
      <c r="I350" s="604"/>
      <c r="J350" s="605"/>
      <c r="K350" s="1605">
        <f t="shared" si="73"/>
      </c>
      <c r="L350" s="567"/>
    </row>
    <row r="351" spans="1:12" ht="18.75" customHeight="1">
      <c r="A351" s="24">
        <v>20</v>
      </c>
      <c r="B351" s="355"/>
      <c r="C351" s="349">
        <v>3040</v>
      </c>
      <c r="D351" s="576" t="s">
        <v>1841</v>
      </c>
      <c r="E351" s="706"/>
      <c r="F351" s="707">
        <f t="shared" si="74"/>
        <v>0</v>
      </c>
      <c r="G351" s="606"/>
      <c r="H351" s="607"/>
      <c r="I351" s="607"/>
      <c r="J351" s="608"/>
      <c r="K351" s="1605">
        <f t="shared" si="73"/>
      </c>
      <c r="L351" s="567"/>
    </row>
    <row r="352" spans="1:12" ht="18.75" customHeight="1">
      <c r="A352" s="14">
        <v>25</v>
      </c>
      <c r="B352" s="355"/>
      <c r="C352" s="349">
        <v>3041</v>
      </c>
      <c r="D352" s="350" t="s">
        <v>17</v>
      </c>
      <c r="E352" s="706"/>
      <c r="F352" s="707">
        <f t="shared" si="74"/>
        <v>0</v>
      </c>
      <c r="G352" s="606"/>
      <c r="H352" s="607"/>
      <c r="I352" s="607"/>
      <c r="J352" s="608"/>
      <c r="K352" s="1605">
        <f t="shared" si="73"/>
      </c>
      <c r="L352" s="567"/>
    </row>
    <row r="353" spans="1:12" ht="18.75" customHeight="1">
      <c r="A353" s="14">
        <v>30</v>
      </c>
      <c r="B353" s="346"/>
      <c r="C353" s="349">
        <v>3042</v>
      </c>
      <c r="D353" s="350" t="s">
        <v>18</v>
      </c>
      <c r="E353" s="706"/>
      <c r="F353" s="707">
        <f t="shared" si="74"/>
        <v>0</v>
      </c>
      <c r="G353" s="606"/>
      <c r="H353" s="607"/>
      <c r="I353" s="607"/>
      <c r="J353" s="608"/>
      <c r="K353" s="1605">
        <f t="shared" si="73"/>
      </c>
      <c r="L353" s="567"/>
    </row>
    <row r="354" spans="1:12" ht="18.75" customHeight="1">
      <c r="A354" s="14">
        <v>35</v>
      </c>
      <c r="B354" s="346"/>
      <c r="C354" s="349">
        <v>3043</v>
      </c>
      <c r="D354" s="350" t="s">
        <v>1842</v>
      </c>
      <c r="E354" s="706"/>
      <c r="F354" s="707">
        <f t="shared" si="74"/>
        <v>0</v>
      </c>
      <c r="G354" s="606"/>
      <c r="H354" s="607"/>
      <c r="I354" s="607"/>
      <c r="J354" s="608"/>
      <c r="K354" s="1605">
        <f t="shared" si="73"/>
      </c>
      <c r="L354" s="567"/>
    </row>
    <row r="355" spans="1:12" ht="18.75" customHeight="1">
      <c r="A355" s="14">
        <v>36</v>
      </c>
      <c r="B355" s="346"/>
      <c r="C355" s="529">
        <v>3048</v>
      </c>
      <c r="D355" s="575" t="s">
        <v>1843</v>
      </c>
      <c r="E355" s="708"/>
      <c r="F355" s="709">
        <f t="shared" si="74"/>
        <v>0</v>
      </c>
      <c r="G355" s="609"/>
      <c r="H355" s="610"/>
      <c r="I355" s="610"/>
      <c r="J355" s="611"/>
      <c r="K355" s="1605">
        <f t="shared" si="73"/>
      </c>
      <c r="L355" s="567"/>
    </row>
    <row r="356" spans="1:12" ht="18.75" customHeight="1">
      <c r="A356" s="14">
        <v>45</v>
      </c>
      <c r="B356" s="346"/>
      <c r="C356" s="527">
        <v>3050</v>
      </c>
      <c r="D356" s="528" t="s">
        <v>1844</v>
      </c>
      <c r="E356" s="710"/>
      <c r="F356" s="711">
        <f t="shared" si="74"/>
        <v>0</v>
      </c>
      <c r="G356" s="612"/>
      <c r="H356" s="613"/>
      <c r="I356" s="613"/>
      <c r="J356" s="614"/>
      <c r="K356" s="1605">
        <f t="shared" si="73"/>
      </c>
      <c r="L356" s="567"/>
    </row>
    <row r="357" spans="1:12" ht="18.75" customHeight="1">
      <c r="A357" s="14">
        <v>50</v>
      </c>
      <c r="B357" s="346"/>
      <c r="C357" s="529">
        <v>3061</v>
      </c>
      <c r="D357" s="575" t="s">
        <v>1845</v>
      </c>
      <c r="E357" s="708"/>
      <c r="F357" s="709">
        <f t="shared" si="74"/>
        <v>0</v>
      </c>
      <c r="G357" s="609"/>
      <c r="H357" s="610"/>
      <c r="I357" s="610"/>
      <c r="J357" s="611"/>
      <c r="K357" s="1605">
        <f t="shared" si="73"/>
      </c>
      <c r="L357" s="567"/>
    </row>
    <row r="358" spans="1:12" ht="18.75" customHeight="1">
      <c r="A358" s="14">
        <v>60</v>
      </c>
      <c r="B358" s="346"/>
      <c r="C358" s="527">
        <v>3081</v>
      </c>
      <c r="D358" s="528" t="s">
        <v>1846</v>
      </c>
      <c r="E358" s="710"/>
      <c r="F358" s="711">
        <f t="shared" si="74"/>
        <v>0</v>
      </c>
      <c r="G358" s="612"/>
      <c r="H358" s="613"/>
      <c r="I358" s="613"/>
      <c r="J358" s="614"/>
      <c r="K358" s="1605">
        <f t="shared" si="73"/>
      </c>
      <c r="L358" s="567"/>
    </row>
    <row r="359" spans="1:12" ht="18.75" customHeight="1">
      <c r="A359" s="14"/>
      <c r="B359" s="346"/>
      <c r="C359" s="349" t="s">
        <v>517</v>
      </c>
      <c r="D359" s="350" t="s">
        <v>1847</v>
      </c>
      <c r="E359" s="706"/>
      <c r="F359" s="707">
        <f t="shared" si="74"/>
        <v>0</v>
      </c>
      <c r="G359" s="606"/>
      <c r="H359" s="607"/>
      <c r="I359" s="607"/>
      <c r="J359" s="608"/>
      <c r="K359" s="1605">
        <f t="shared" si="73"/>
      </c>
      <c r="L359" s="567"/>
    </row>
    <row r="360" spans="1:12" ht="18.75" customHeight="1">
      <c r="A360" s="14">
        <v>65</v>
      </c>
      <c r="B360" s="346"/>
      <c r="C360" s="349">
        <v>3083</v>
      </c>
      <c r="D360" s="350" t="s">
        <v>1848</v>
      </c>
      <c r="E360" s="706"/>
      <c r="F360" s="707">
        <f t="shared" si="74"/>
        <v>0</v>
      </c>
      <c r="G360" s="606"/>
      <c r="H360" s="607"/>
      <c r="I360" s="607"/>
      <c r="J360" s="608"/>
      <c r="K360" s="1605">
        <f t="shared" si="73"/>
      </c>
      <c r="L360" s="567"/>
    </row>
    <row r="361" spans="1:12" ht="18.75" customHeight="1">
      <c r="A361" s="14">
        <v>65</v>
      </c>
      <c r="B361" s="346"/>
      <c r="C361" s="349">
        <v>3089</v>
      </c>
      <c r="D361" s="577" t="s">
        <v>1849</v>
      </c>
      <c r="E361" s="706"/>
      <c r="F361" s="707">
        <f t="shared" si="74"/>
        <v>0</v>
      </c>
      <c r="G361" s="606"/>
      <c r="H361" s="607"/>
      <c r="I361" s="607"/>
      <c r="J361" s="608"/>
      <c r="K361" s="1605">
        <f t="shared" si="73"/>
      </c>
      <c r="L361" s="567"/>
    </row>
    <row r="362" spans="1:12" ht="18.75" customHeight="1">
      <c r="A362" s="14">
        <v>65</v>
      </c>
      <c r="B362" s="346"/>
      <c r="C362" s="352">
        <v>3090</v>
      </c>
      <c r="D362" s="380" t="s">
        <v>1493</v>
      </c>
      <c r="E362" s="712"/>
      <c r="F362" s="713">
        <f t="shared" si="74"/>
        <v>0</v>
      </c>
      <c r="G362" s="615"/>
      <c r="H362" s="616"/>
      <c r="I362" s="616"/>
      <c r="J362" s="617"/>
      <c r="K362" s="1605">
        <f t="shared" si="73"/>
      </c>
      <c r="L362" s="567"/>
    </row>
    <row r="363" spans="1:26" s="406" customFormat="1" ht="18.75" customHeight="1">
      <c r="A363" s="17">
        <v>70</v>
      </c>
      <c r="B363" s="560">
        <v>3100</v>
      </c>
      <c r="C363" s="1745" t="s">
        <v>1850</v>
      </c>
      <c r="D363" s="1746"/>
      <c r="E363" s="561">
        <f aca="true" t="shared" si="75" ref="E363:J363">SUM(E364:E370)</f>
        <v>0</v>
      </c>
      <c r="F363" s="562">
        <f t="shared" si="75"/>
        <v>0</v>
      </c>
      <c r="G363" s="599">
        <f t="shared" si="75"/>
        <v>0</v>
      </c>
      <c r="H363" s="600">
        <f t="shared" si="75"/>
        <v>0</v>
      </c>
      <c r="I363" s="1588">
        <f t="shared" si="75"/>
        <v>0</v>
      </c>
      <c r="J363" s="602">
        <f t="shared" si="75"/>
        <v>0</v>
      </c>
      <c r="K363" s="1605">
        <f t="shared" si="73"/>
      </c>
      <c r="L363" s="567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</row>
    <row r="364" spans="1:12" ht="18.75" customHeight="1">
      <c r="A364" s="25">
        <v>75</v>
      </c>
      <c r="B364" s="346"/>
      <c r="C364" s="556">
        <v>3110</v>
      </c>
      <c r="D364" s="588" t="s">
        <v>1137</v>
      </c>
      <c r="E364" s="714"/>
      <c r="F364" s="715">
        <f aca="true" t="shared" si="76" ref="F364:F370">G364+H364+I364+J364</f>
        <v>0</v>
      </c>
      <c r="G364" s="618"/>
      <c r="H364" s="619"/>
      <c r="I364" s="619"/>
      <c r="J364" s="620"/>
      <c r="K364" s="1605">
        <f t="shared" si="73"/>
      </c>
      <c r="L364" s="567"/>
    </row>
    <row r="365" spans="1:26" ht="18.75" customHeight="1">
      <c r="A365" s="9">
        <v>80</v>
      </c>
      <c r="B365" s="558"/>
      <c r="C365" s="527">
        <v>3111</v>
      </c>
      <c r="D365" s="589" t="s">
        <v>1138</v>
      </c>
      <c r="E365" s="710"/>
      <c r="F365" s="711">
        <f t="shared" si="76"/>
        <v>0</v>
      </c>
      <c r="G365" s="612"/>
      <c r="H365" s="613"/>
      <c r="I365" s="613"/>
      <c r="J365" s="614"/>
      <c r="K365" s="1605">
        <f t="shared" si="73"/>
      </c>
      <c r="L365" s="567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</row>
    <row r="366" spans="1:12" ht="27" customHeight="1">
      <c r="A366" s="9">
        <v>85</v>
      </c>
      <c r="B366" s="558"/>
      <c r="C366" s="349">
        <v>3112</v>
      </c>
      <c r="D366" s="393" t="s">
        <v>1139</v>
      </c>
      <c r="E366" s="706"/>
      <c r="F366" s="707">
        <f t="shared" si="76"/>
        <v>0</v>
      </c>
      <c r="G366" s="606"/>
      <c r="H366" s="607"/>
      <c r="I366" s="607"/>
      <c r="J366" s="608"/>
      <c r="K366" s="1605">
        <f t="shared" si="73"/>
      </c>
      <c r="L366" s="567"/>
    </row>
    <row r="367" spans="1:12" ht="18.75" customHeight="1">
      <c r="A367" s="9">
        <v>90</v>
      </c>
      <c r="B367" s="558"/>
      <c r="C367" s="349">
        <v>3113</v>
      </c>
      <c r="D367" s="393" t="s">
        <v>1851</v>
      </c>
      <c r="E367" s="706"/>
      <c r="F367" s="707">
        <f t="shared" si="76"/>
        <v>0</v>
      </c>
      <c r="G367" s="606"/>
      <c r="H367" s="607"/>
      <c r="I367" s="607"/>
      <c r="J367" s="608"/>
      <c r="K367" s="1605">
        <f t="shared" si="73"/>
      </c>
      <c r="L367" s="567"/>
    </row>
    <row r="368" spans="1:12" ht="18.75" customHeight="1">
      <c r="A368" s="9">
        <v>91</v>
      </c>
      <c r="B368" s="558"/>
      <c r="C368" s="349">
        <v>3118</v>
      </c>
      <c r="D368" s="393" t="s">
        <v>1142</v>
      </c>
      <c r="E368" s="706"/>
      <c r="F368" s="707">
        <f t="shared" si="76"/>
        <v>0</v>
      </c>
      <c r="G368" s="606"/>
      <c r="H368" s="607"/>
      <c r="I368" s="607"/>
      <c r="J368" s="608"/>
      <c r="K368" s="1605">
        <f t="shared" si="73"/>
      </c>
      <c r="L368" s="567"/>
    </row>
    <row r="369" spans="1:12" ht="18.75" customHeight="1">
      <c r="A369" s="9"/>
      <c r="B369" s="558"/>
      <c r="C369" s="529">
        <v>3128</v>
      </c>
      <c r="D369" s="586" t="s">
        <v>1141</v>
      </c>
      <c r="E369" s="716"/>
      <c r="F369" s="709">
        <f t="shared" si="76"/>
        <v>0</v>
      </c>
      <c r="G369" s="609"/>
      <c r="H369" s="610"/>
      <c r="I369" s="610"/>
      <c r="J369" s="611"/>
      <c r="K369" s="1605">
        <f t="shared" si="73"/>
      </c>
      <c r="L369" s="567"/>
    </row>
    <row r="370" spans="1:12" ht="18.75" customHeight="1">
      <c r="A370" s="9">
        <v>100</v>
      </c>
      <c r="B370" s="346"/>
      <c r="C370" s="433">
        <v>3120</v>
      </c>
      <c r="D370" s="590" t="s">
        <v>1140</v>
      </c>
      <c r="E370" s="717"/>
      <c r="F370" s="552">
        <f t="shared" si="76"/>
        <v>0</v>
      </c>
      <c r="G370" s="621"/>
      <c r="H370" s="622"/>
      <c r="I370" s="622"/>
      <c r="J370" s="623"/>
      <c r="K370" s="1605">
        <f t="shared" si="73"/>
      </c>
      <c r="L370" s="567"/>
    </row>
    <row r="371" spans="1:26" s="406" customFormat="1" ht="18.75" customHeight="1">
      <c r="A371" s="8">
        <v>115</v>
      </c>
      <c r="B371" s="560">
        <v>3200</v>
      </c>
      <c r="C371" s="1745" t="s">
        <v>1494</v>
      </c>
      <c r="D371" s="1746"/>
      <c r="E371" s="561">
        <f aca="true" t="shared" si="77" ref="E371:J371">SUM(E372:E375)</f>
        <v>0</v>
      </c>
      <c r="F371" s="562">
        <f t="shared" si="77"/>
        <v>0</v>
      </c>
      <c r="G371" s="599">
        <f t="shared" si="77"/>
        <v>0</v>
      </c>
      <c r="H371" s="600">
        <f t="shared" si="77"/>
        <v>0</v>
      </c>
      <c r="I371" s="601">
        <f t="shared" si="77"/>
        <v>0</v>
      </c>
      <c r="J371" s="602">
        <f t="shared" si="77"/>
        <v>0</v>
      </c>
      <c r="K371" s="1605">
        <f t="shared" si="73"/>
      </c>
      <c r="L371" s="567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</row>
    <row r="372" spans="1:12" ht="18.75" customHeight="1">
      <c r="A372" s="8">
        <v>120</v>
      </c>
      <c r="B372" s="346"/>
      <c r="C372" s="347">
        <v>3210</v>
      </c>
      <c r="D372" s="401" t="s">
        <v>1852</v>
      </c>
      <c r="E372" s="704"/>
      <c r="F372" s="705">
        <f>G372+H372+I372+J372</f>
        <v>0</v>
      </c>
      <c r="G372" s="603"/>
      <c r="H372" s="604"/>
      <c r="I372" s="604"/>
      <c r="J372" s="605"/>
      <c r="K372" s="1605">
        <f t="shared" si="73"/>
      </c>
      <c r="L372" s="567"/>
    </row>
    <row r="373" spans="1:26" ht="18.75" customHeight="1">
      <c r="A373" s="9">
        <v>125</v>
      </c>
      <c r="B373" s="355"/>
      <c r="C373" s="529">
        <v>3220</v>
      </c>
      <c r="D373" s="586" t="s">
        <v>1364</v>
      </c>
      <c r="E373" s="708"/>
      <c r="F373" s="709">
        <f>G373+H373+I373+J373</f>
        <v>0</v>
      </c>
      <c r="G373" s="609"/>
      <c r="H373" s="610"/>
      <c r="I373" s="610"/>
      <c r="J373" s="611"/>
      <c r="K373" s="1605">
        <f t="shared" si="73"/>
      </c>
      <c r="L373" s="567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</row>
    <row r="374" spans="1:12" ht="18.75" customHeight="1">
      <c r="A374" s="9">
        <v>130</v>
      </c>
      <c r="B374" s="346"/>
      <c r="C374" s="527">
        <v>3230</v>
      </c>
      <c r="D374" s="589" t="s">
        <v>1495</v>
      </c>
      <c r="E374" s="710"/>
      <c r="F374" s="711">
        <f>G374+H374+I374+J374</f>
        <v>0</v>
      </c>
      <c r="G374" s="612"/>
      <c r="H374" s="613"/>
      <c r="I374" s="613"/>
      <c r="J374" s="614"/>
      <c r="K374" s="1605">
        <f t="shared" si="73"/>
      </c>
      <c r="L374" s="567"/>
    </row>
    <row r="375" spans="1:12" ht="18.75" customHeight="1">
      <c r="A375" s="14">
        <v>135</v>
      </c>
      <c r="B375" s="346"/>
      <c r="C375" s="352">
        <v>3240</v>
      </c>
      <c r="D375" s="587" t="s">
        <v>1496</v>
      </c>
      <c r="E375" s="712"/>
      <c r="F375" s="713">
        <f>G375+H375+I375+J375</f>
        <v>0</v>
      </c>
      <c r="G375" s="615"/>
      <c r="H375" s="616"/>
      <c r="I375" s="616"/>
      <c r="J375" s="617"/>
      <c r="K375" s="1605">
        <f t="shared" si="73"/>
      </c>
      <c r="L375" s="567"/>
    </row>
    <row r="376" spans="1:26" s="406" customFormat="1" ht="18.75" customHeight="1">
      <c r="A376" s="17">
        <v>145</v>
      </c>
      <c r="B376" s="560">
        <v>6000</v>
      </c>
      <c r="C376" s="1745" t="s">
        <v>1365</v>
      </c>
      <c r="D376" s="1746"/>
      <c r="E376" s="561">
        <f aca="true" t="shared" si="78" ref="E376:J376">+E377+E378</f>
        <v>0</v>
      </c>
      <c r="F376" s="562">
        <f t="shared" si="78"/>
        <v>0</v>
      </c>
      <c r="G376" s="599">
        <f t="shared" si="78"/>
        <v>0</v>
      </c>
      <c r="H376" s="600">
        <f t="shared" si="78"/>
        <v>0</v>
      </c>
      <c r="I376" s="601">
        <f t="shared" si="78"/>
        <v>0</v>
      </c>
      <c r="J376" s="602">
        <f t="shared" si="78"/>
        <v>0</v>
      </c>
      <c r="K376" s="1605">
        <f t="shared" si="73"/>
      </c>
      <c r="L376" s="567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</row>
    <row r="377" spans="1:12" ht="18.75" customHeight="1">
      <c r="A377" s="14">
        <v>150</v>
      </c>
      <c r="B377" s="353"/>
      <c r="C377" s="347">
        <v>6001</v>
      </c>
      <c r="D377" s="348" t="s">
        <v>13</v>
      </c>
      <c r="E377" s="704"/>
      <c r="F377" s="705">
        <f>G377+H377+I377+J377</f>
        <v>0</v>
      </c>
      <c r="G377" s="603"/>
      <c r="H377" s="604"/>
      <c r="I377" s="604"/>
      <c r="J377" s="605"/>
      <c r="K377" s="1605">
        <f t="shared" si="73"/>
      </c>
      <c r="L377" s="567"/>
    </row>
    <row r="378" spans="1:26" ht="18.75" customHeight="1">
      <c r="A378" s="14">
        <v>155</v>
      </c>
      <c r="B378" s="353"/>
      <c r="C378" s="352">
        <v>6002</v>
      </c>
      <c r="D378" s="387" t="s">
        <v>14</v>
      </c>
      <c r="E378" s="712"/>
      <c r="F378" s="713">
        <f>G378+H378+I378+J378</f>
        <v>0</v>
      </c>
      <c r="G378" s="615"/>
      <c r="H378" s="616"/>
      <c r="I378" s="616"/>
      <c r="J378" s="617"/>
      <c r="K378" s="1605">
        <f t="shared" si="73"/>
      </c>
      <c r="L378" s="567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</row>
    <row r="379" spans="1:26" s="406" customFormat="1" ht="18.75" customHeight="1">
      <c r="A379" s="17">
        <v>160</v>
      </c>
      <c r="B379" s="560">
        <v>6100</v>
      </c>
      <c r="C379" s="1745" t="s">
        <v>1366</v>
      </c>
      <c r="D379" s="1746"/>
      <c r="E379" s="561">
        <f aca="true" t="shared" si="79" ref="E379:J379">SUM(E380:E383)</f>
        <v>0</v>
      </c>
      <c r="F379" s="562">
        <f t="shared" si="79"/>
        <v>0</v>
      </c>
      <c r="G379" s="599">
        <f t="shared" si="79"/>
        <v>0</v>
      </c>
      <c r="H379" s="600">
        <f t="shared" si="79"/>
        <v>0</v>
      </c>
      <c r="I379" s="601">
        <f t="shared" si="79"/>
        <v>0</v>
      </c>
      <c r="J379" s="602">
        <f t="shared" si="79"/>
        <v>0</v>
      </c>
      <c r="K379" s="1605">
        <f t="shared" si="73"/>
      </c>
      <c r="L379" s="567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</row>
    <row r="380" spans="1:12" ht="18.75" customHeight="1">
      <c r="A380" s="14">
        <v>165</v>
      </c>
      <c r="B380" s="353"/>
      <c r="C380" s="347">
        <v>6101</v>
      </c>
      <c r="D380" s="348" t="s">
        <v>518</v>
      </c>
      <c r="E380" s="704"/>
      <c r="F380" s="705">
        <f>G380+H380+I380+J380</f>
        <v>0</v>
      </c>
      <c r="G380" s="603"/>
      <c r="H380" s="604"/>
      <c r="I380" s="604"/>
      <c r="J380" s="605"/>
      <c r="K380" s="1605">
        <f t="shared" si="73"/>
      </c>
      <c r="L380" s="567"/>
    </row>
    <row r="381" spans="1:26" ht="18.75" customHeight="1">
      <c r="A381" s="14">
        <v>170</v>
      </c>
      <c r="B381" s="353"/>
      <c r="C381" s="349">
        <v>6102</v>
      </c>
      <c r="D381" s="385" t="s">
        <v>519</v>
      </c>
      <c r="E381" s="706"/>
      <c r="F381" s="707">
        <f>G381+H381+I381+J381</f>
        <v>0</v>
      </c>
      <c r="G381" s="606"/>
      <c r="H381" s="607"/>
      <c r="I381" s="607"/>
      <c r="J381" s="608"/>
      <c r="K381" s="1605">
        <f t="shared" si="73"/>
      </c>
      <c r="L381" s="567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</row>
    <row r="382" spans="1:12" ht="18.75" customHeight="1">
      <c r="A382" s="14">
        <v>180</v>
      </c>
      <c r="B382" s="355"/>
      <c r="C382" s="349">
        <v>6105</v>
      </c>
      <c r="D382" s="385" t="s">
        <v>1773</v>
      </c>
      <c r="E382" s="718"/>
      <c r="F382" s="707">
        <f>G382+H382+I382+J382</f>
        <v>0</v>
      </c>
      <c r="G382" s="606"/>
      <c r="H382" s="607"/>
      <c r="I382" s="607"/>
      <c r="J382" s="608"/>
      <c r="K382" s="1605">
        <f t="shared" si="73"/>
      </c>
      <c r="L382" s="567"/>
    </row>
    <row r="383" spans="1:12" ht="18.75" customHeight="1">
      <c r="A383" s="14">
        <v>180</v>
      </c>
      <c r="B383" s="355"/>
      <c r="C383" s="352">
        <v>6109</v>
      </c>
      <c r="D383" s="578" t="s">
        <v>1367</v>
      </c>
      <c r="E383" s="719"/>
      <c r="F383" s="713">
        <f>G383+H383+I383+J383</f>
        <v>0</v>
      </c>
      <c r="G383" s="615"/>
      <c r="H383" s="616"/>
      <c r="I383" s="616"/>
      <c r="J383" s="617"/>
      <c r="K383" s="1605">
        <f t="shared" si="73"/>
      </c>
      <c r="L383" s="567"/>
    </row>
    <row r="384" spans="1:26" s="406" customFormat="1" ht="18.75" customHeight="1">
      <c r="A384" s="8">
        <v>185</v>
      </c>
      <c r="B384" s="560">
        <v>6200</v>
      </c>
      <c r="C384" s="1745" t="s">
        <v>1368</v>
      </c>
      <c r="D384" s="1746"/>
      <c r="E384" s="561">
        <f aca="true" t="shared" si="80" ref="E384:J384">+E385+E386</f>
        <v>0</v>
      </c>
      <c r="F384" s="562">
        <f t="shared" si="80"/>
        <v>0</v>
      </c>
      <c r="G384" s="599">
        <f t="shared" si="80"/>
        <v>0</v>
      </c>
      <c r="H384" s="600">
        <f t="shared" si="80"/>
        <v>0</v>
      </c>
      <c r="I384" s="601">
        <f t="shared" si="80"/>
        <v>0</v>
      </c>
      <c r="J384" s="602">
        <f t="shared" si="80"/>
        <v>0</v>
      </c>
      <c r="K384" s="1605">
        <f t="shared" si="73"/>
      </c>
      <c r="L384" s="567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</row>
    <row r="385" spans="1:12" ht="18.75" customHeight="1">
      <c r="A385" s="9">
        <v>190</v>
      </c>
      <c r="B385" s="559"/>
      <c r="C385" s="347">
        <v>6201</v>
      </c>
      <c r="D385" s="579" t="s">
        <v>16</v>
      </c>
      <c r="E385" s="704"/>
      <c r="F385" s="705">
        <f>G385+H385+I385+J385</f>
        <v>0</v>
      </c>
      <c r="G385" s="603"/>
      <c r="H385" s="604"/>
      <c r="I385" s="604"/>
      <c r="J385" s="605"/>
      <c r="K385" s="1605">
        <f t="shared" si="73"/>
      </c>
      <c r="L385" s="567"/>
    </row>
    <row r="386" spans="1:26" ht="18.75" customHeight="1">
      <c r="A386" s="9">
        <v>195</v>
      </c>
      <c r="B386" s="346"/>
      <c r="C386" s="352">
        <v>6202</v>
      </c>
      <c r="D386" s="580" t="s">
        <v>15</v>
      </c>
      <c r="E386" s="712"/>
      <c r="F386" s="713">
        <f>G386+H386+I386+J386</f>
        <v>0</v>
      </c>
      <c r="G386" s="615"/>
      <c r="H386" s="616"/>
      <c r="I386" s="616"/>
      <c r="J386" s="617"/>
      <c r="K386" s="1605">
        <f t="shared" si="73"/>
      </c>
      <c r="L386" s="567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</row>
    <row r="387" spans="1:26" s="406" customFormat="1" ht="18.75" customHeight="1">
      <c r="A387" s="8">
        <v>200</v>
      </c>
      <c r="B387" s="560">
        <v>6300</v>
      </c>
      <c r="C387" s="1745" t="s">
        <v>1369</v>
      </c>
      <c r="D387" s="1746"/>
      <c r="E387" s="561">
        <f aca="true" t="shared" si="81" ref="E387:J387">+E388+E389</f>
        <v>0</v>
      </c>
      <c r="F387" s="562">
        <f t="shared" si="81"/>
        <v>0</v>
      </c>
      <c r="G387" s="599">
        <f t="shared" si="81"/>
        <v>0</v>
      </c>
      <c r="H387" s="600">
        <f t="shared" si="81"/>
        <v>0</v>
      </c>
      <c r="I387" s="601">
        <f t="shared" si="81"/>
        <v>0</v>
      </c>
      <c r="J387" s="602">
        <f t="shared" si="81"/>
        <v>0</v>
      </c>
      <c r="K387" s="1605">
        <f t="shared" si="73"/>
      </c>
      <c r="L387" s="567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</row>
    <row r="388" spans="1:12" ht="18.75" customHeight="1">
      <c r="A388" s="9">
        <v>205</v>
      </c>
      <c r="B388" s="346"/>
      <c r="C388" s="347">
        <v>6301</v>
      </c>
      <c r="D388" s="579" t="s">
        <v>16</v>
      </c>
      <c r="E388" s="704"/>
      <c r="F388" s="705">
        <f>G388+H388+I388+J388</f>
        <v>0</v>
      </c>
      <c r="G388" s="603"/>
      <c r="H388" s="604"/>
      <c r="I388" s="604"/>
      <c r="J388" s="605"/>
      <c r="K388" s="1605">
        <f t="shared" si="73"/>
      </c>
      <c r="L388" s="567"/>
    </row>
    <row r="389" spans="1:26" ht="18.75" customHeight="1">
      <c r="A389" s="14">
        <v>206</v>
      </c>
      <c r="B389" s="346"/>
      <c r="C389" s="352">
        <v>6302</v>
      </c>
      <c r="D389" s="580" t="s">
        <v>15</v>
      </c>
      <c r="E389" s="712"/>
      <c r="F389" s="713">
        <f>G389+H389+I389+J389</f>
        <v>0</v>
      </c>
      <c r="G389" s="615"/>
      <c r="H389" s="616"/>
      <c r="I389" s="616"/>
      <c r="J389" s="617"/>
      <c r="K389" s="1605">
        <f t="shared" si="73"/>
      </c>
      <c r="L389" s="567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</row>
    <row r="390" spans="1:26" s="419" customFormat="1" ht="18.75" customHeight="1">
      <c r="A390" s="12">
        <v>210</v>
      </c>
      <c r="B390" s="560">
        <v>6400</v>
      </c>
      <c r="C390" s="1745" t="s">
        <v>1144</v>
      </c>
      <c r="D390" s="1746"/>
      <c r="E390" s="561">
        <f aca="true" t="shared" si="82" ref="E390:J390">+E391+E392</f>
        <v>0</v>
      </c>
      <c r="F390" s="562">
        <f t="shared" si="82"/>
        <v>0</v>
      </c>
      <c r="G390" s="599">
        <f t="shared" si="82"/>
        <v>0</v>
      </c>
      <c r="H390" s="600">
        <f t="shared" si="82"/>
        <v>0</v>
      </c>
      <c r="I390" s="601">
        <f t="shared" si="82"/>
        <v>0</v>
      </c>
      <c r="J390" s="602">
        <f t="shared" si="82"/>
        <v>0</v>
      </c>
      <c r="K390" s="1605">
        <f t="shared" si="73"/>
      </c>
      <c r="L390" s="567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</row>
    <row r="391" spans="1:26" s="412" customFormat="1" ht="18.75" customHeight="1">
      <c r="A391" s="13">
        <v>211</v>
      </c>
      <c r="B391" s="355"/>
      <c r="C391" s="581">
        <v>6401</v>
      </c>
      <c r="D391" s="582" t="s">
        <v>16</v>
      </c>
      <c r="E391" s="704"/>
      <c r="F391" s="705">
        <f>G391+H391+I391+J391</f>
        <v>0</v>
      </c>
      <c r="G391" s="603"/>
      <c r="H391" s="604"/>
      <c r="I391" s="604"/>
      <c r="J391" s="605"/>
      <c r="K391" s="1605">
        <f t="shared" si="73"/>
      </c>
      <c r="L391" s="567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2" customFormat="1" ht="18.75" customHeight="1">
      <c r="A392" s="13">
        <v>212</v>
      </c>
      <c r="B392" s="355"/>
      <c r="C392" s="583">
        <v>6402</v>
      </c>
      <c r="D392" s="584" t="s">
        <v>15</v>
      </c>
      <c r="E392" s="712"/>
      <c r="F392" s="713">
        <f>G392+H392+I392+J392</f>
        <v>0</v>
      </c>
      <c r="G392" s="615"/>
      <c r="H392" s="616"/>
      <c r="I392" s="616"/>
      <c r="J392" s="617"/>
      <c r="K392" s="1605">
        <f t="shared" si="73"/>
      </c>
      <c r="L392" s="567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</row>
    <row r="393" spans="1:26" s="419" customFormat="1" ht="18.75" customHeight="1">
      <c r="A393" s="26">
        <v>213</v>
      </c>
      <c r="B393" s="560">
        <v>6500</v>
      </c>
      <c r="C393" s="1745" t="s">
        <v>442</v>
      </c>
      <c r="D393" s="1746"/>
      <c r="E393" s="561"/>
      <c r="F393" s="562">
        <f>G393+H393+I393+J393</f>
        <v>0</v>
      </c>
      <c r="G393" s="1585"/>
      <c r="H393" s="1586"/>
      <c r="I393" s="1586"/>
      <c r="J393" s="1587"/>
      <c r="K393" s="1605">
        <f t="shared" si="73"/>
      </c>
      <c r="L393" s="567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</row>
    <row r="394" spans="1:26" s="406" customFormat="1" ht="18.75" customHeight="1">
      <c r="A394" s="8">
        <v>215</v>
      </c>
      <c r="B394" s="560">
        <v>6600</v>
      </c>
      <c r="C394" s="1745" t="s">
        <v>443</v>
      </c>
      <c r="D394" s="1746"/>
      <c r="E394" s="561">
        <f aca="true" t="shared" si="83" ref="E394:J394">+E395+E396</f>
        <v>0</v>
      </c>
      <c r="F394" s="562">
        <f t="shared" si="83"/>
        <v>0</v>
      </c>
      <c r="G394" s="599">
        <f t="shared" si="83"/>
        <v>0</v>
      </c>
      <c r="H394" s="600">
        <f t="shared" si="83"/>
        <v>0</v>
      </c>
      <c r="I394" s="601">
        <f t="shared" si="83"/>
        <v>0</v>
      </c>
      <c r="J394" s="602">
        <f t="shared" si="83"/>
        <v>0</v>
      </c>
      <c r="K394" s="1605">
        <f t="shared" si="73"/>
      </c>
      <c r="L394" s="567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</row>
    <row r="395" spans="1:26" ht="18.75" customHeight="1">
      <c r="A395" s="11">
        <v>220</v>
      </c>
      <c r="B395" s="346"/>
      <c r="C395" s="347">
        <v>6601</v>
      </c>
      <c r="D395" s="348" t="s">
        <v>1371</v>
      </c>
      <c r="E395" s="704"/>
      <c r="F395" s="705">
        <f>G395+H395+I395+J395</f>
        <v>0</v>
      </c>
      <c r="G395" s="603"/>
      <c r="H395" s="604"/>
      <c r="I395" s="604"/>
      <c r="J395" s="605"/>
      <c r="K395" s="1605">
        <f t="shared" si="73"/>
      </c>
      <c r="L395" s="567"/>
      <c r="M395" s="419"/>
      <c r="N395" s="419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</row>
    <row r="396" spans="1:26" ht="18.75" customHeight="1">
      <c r="A396" s="9">
        <v>225</v>
      </c>
      <c r="B396" s="346"/>
      <c r="C396" s="352">
        <v>6602</v>
      </c>
      <c r="D396" s="387" t="s">
        <v>1372</v>
      </c>
      <c r="E396" s="712"/>
      <c r="F396" s="713">
        <f>G396+H396+I396+J396</f>
        <v>0</v>
      </c>
      <c r="G396" s="615"/>
      <c r="H396" s="616"/>
      <c r="I396" s="616"/>
      <c r="J396" s="617"/>
      <c r="K396" s="1605">
        <f t="shared" si="73"/>
      </c>
      <c r="L396" s="567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</row>
    <row r="397" spans="1:26" s="406" customFormat="1" ht="18.75" customHeight="1">
      <c r="A397" s="8">
        <v>215</v>
      </c>
      <c r="B397" s="560">
        <v>6700</v>
      </c>
      <c r="C397" s="1745" t="s">
        <v>520</v>
      </c>
      <c r="D397" s="1746"/>
      <c r="E397" s="561">
        <f aca="true" t="shared" si="84" ref="E397:J397">+E398+E399</f>
        <v>0</v>
      </c>
      <c r="F397" s="562">
        <f t="shared" si="84"/>
        <v>0</v>
      </c>
      <c r="G397" s="599">
        <f t="shared" si="84"/>
        <v>0</v>
      </c>
      <c r="H397" s="600">
        <f t="shared" si="84"/>
        <v>0</v>
      </c>
      <c r="I397" s="601">
        <f t="shared" si="84"/>
        <v>0</v>
      </c>
      <c r="J397" s="602">
        <f t="shared" si="84"/>
        <v>0</v>
      </c>
      <c r="K397" s="1605">
        <f t="shared" si="73"/>
      </c>
      <c r="L397" s="567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</row>
    <row r="398" spans="1:12" ht="18.75" customHeight="1">
      <c r="A398" s="11">
        <v>220</v>
      </c>
      <c r="B398" s="346"/>
      <c r="C398" s="347">
        <v>6701</v>
      </c>
      <c r="D398" s="348" t="s">
        <v>521</v>
      </c>
      <c r="E398" s="704"/>
      <c r="F398" s="705">
        <f>G398+H398+I398+J398</f>
        <v>0</v>
      </c>
      <c r="G398" s="603"/>
      <c r="H398" s="604"/>
      <c r="I398" s="604"/>
      <c r="J398" s="605"/>
      <c r="K398" s="1605">
        <f t="shared" si="73"/>
      </c>
      <c r="L398" s="567"/>
    </row>
    <row r="399" spans="1:26" ht="18.75" customHeight="1">
      <c r="A399" s="9">
        <v>225</v>
      </c>
      <c r="B399" s="346"/>
      <c r="C399" s="352">
        <v>6702</v>
      </c>
      <c r="D399" s="387" t="s">
        <v>1497</v>
      </c>
      <c r="E399" s="712"/>
      <c r="F399" s="713">
        <f>G399+H399+I399+J399</f>
        <v>0</v>
      </c>
      <c r="G399" s="615"/>
      <c r="H399" s="616"/>
      <c r="I399" s="616"/>
      <c r="J399" s="617"/>
      <c r="K399" s="1605">
        <f t="shared" si="73"/>
      </c>
      <c r="L399" s="567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</row>
    <row r="400" spans="1:26" s="406" customFormat="1" ht="18.75" customHeight="1">
      <c r="A400" s="8">
        <v>230</v>
      </c>
      <c r="B400" s="560">
        <v>6900</v>
      </c>
      <c r="C400" s="1745" t="s">
        <v>1373</v>
      </c>
      <c r="D400" s="1746"/>
      <c r="E400" s="561">
        <f aca="true" t="shared" si="85" ref="E400:J400">SUM(E401:E406)</f>
        <v>0</v>
      </c>
      <c r="F400" s="562">
        <f t="shared" si="85"/>
        <v>0</v>
      </c>
      <c r="G400" s="599">
        <f t="shared" si="85"/>
        <v>0</v>
      </c>
      <c r="H400" s="600">
        <f t="shared" si="85"/>
        <v>0</v>
      </c>
      <c r="I400" s="601">
        <f t="shared" si="85"/>
        <v>0</v>
      </c>
      <c r="J400" s="602">
        <f t="shared" si="85"/>
        <v>0</v>
      </c>
      <c r="K400" s="1605">
        <f t="shared" si="73"/>
      </c>
      <c r="L400" s="567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</row>
    <row r="401" spans="1:12" ht="18.75" customHeight="1">
      <c r="A401" s="9">
        <v>235</v>
      </c>
      <c r="B401" s="358"/>
      <c r="C401" s="585">
        <v>6901</v>
      </c>
      <c r="D401" s="348" t="s">
        <v>522</v>
      </c>
      <c r="E401" s="720"/>
      <c r="F401" s="705">
        <f aca="true" t="shared" si="86" ref="F401:F406">G401+H401+I401+J401</f>
        <v>0</v>
      </c>
      <c r="G401" s="1558">
        <v>0</v>
      </c>
      <c r="H401" s="1559">
        <v>0</v>
      </c>
      <c r="I401" s="1559">
        <v>0</v>
      </c>
      <c r="J401" s="605"/>
      <c r="K401" s="1605">
        <f t="shared" si="73"/>
      </c>
      <c r="L401" s="567"/>
    </row>
    <row r="402" spans="1:26" ht="18.75" customHeight="1">
      <c r="A402" s="9">
        <v>240</v>
      </c>
      <c r="B402" s="358"/>
      <c r="C402" s="349">
        <v>6905</v>
      </c>
      <c r="D402" s="385" t="s">
        <v>444</v>
      </c>
      <c r="E402" s="718"/>
      <c r="F402" s="707">
        <f t="shared" si="86"/>
        <v>0</v>
      </c>
      <c r="G402" s="1560">
        <v>0</v>
      </c>
      <c r="H402" s="1561">
        <v>0</v>
      </c>
      <c r="I402" s="1561">
        <v>0</v>
      </c>
      <c r="J402" s="608"/>
      <c r="K402" s="1605">
        <f t="shared" si="73"/>
      </c>
      <c r="L402" s="567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</row>
    <row r="403" spans="1:12" ht="18.75" customHeight="1">
      <c r="A403" s="9">
        <v>240</v>
      </c>
      <c r="B403" s="358"/>
      <c r="C403" s="349">
        <v>6906</v>
      </c>
      <c r="D403" s="385" t="s">
        <v>445</v>
      </c>
      <c r="E403" s="718"/>
      <c r="F403" s="707">
        <f t="shared" si="86"/>
        <v>0</v>
      </c>
      <c r="G403" s="1560">
        <v>0</v>
      </c>
      <c r="H403" s="1561">
        <v>0</v>
      </c>
      <c r="I403" s="1561">
        <v>0</v>
      </c>
      <c r="J403" s="608"/>
      <c r="K403" s="1605">
        <f t="shared" si="73"/>
      </c>
      <c r="L403" s="567"/>
    </row>
    <row r="404" spans="1:12" ht="18.75" customHeight="1">
      <c r="A404" s="9">
        <v>245</v>
      </c>
      <c r="B404" s="358"/>
      <c r="C404" s="349">
        <v>6907</v>
      </c>
      <c r="D404" s="385" t="s">
        <v>1145</v>
      </c>
      <c r="E404" s="718"/>
      <c r="F404" s="707">
        <f t="shared" si="86"/>
        <v>0</v>
      </c>
      <c r="G404" s="1560">
        <v>0</v>
      </c>
      <c r="H404" s="1561">
        <v>0</v>
      </c>
      <c r="I404" s="1561">
        <v>0</v>
      </c>
      <c r="J404" s="608"/>
      <c r="K404" s="1605">
        <f t="shared" si="73"/>
      </c>
      <c r="L404" s="567"/>
    </row>
    <row r="405" spans="1:12" ht="18.75" customHeight="1">
      <c r="A405" s="9">
        <v>250</v>
      </c>
      <c r="B405" s="358"/>
      <c r="C405" s="349">
        <v>6908</v>
      </c>
      <c r="D405" s="385" t="s">
        <v>523</v>
      </c>
      <c r="E405" s="718"/>
      <c r="F405" s="707">
        <f t="shared" si="86"/>
        <v>0</v>
      </c>
      <c r="G405" s="1560">
        <v>0</v>
      </c>
      <c r="H405" s="1561">
        <v>0</v>
      </c>
      <c r="I405" s="1561">
        <v>0</v>
      </c>
      <c r="J405" s="608"/>
      <c r="K405" s="1605">
        <f t="shared" si="73"/>
      </c>
      <c r="L405" s="567"/>
    </row>
    <row r="406" spans="1:12" ht="18.75" customHeight="1">
      <c r="A406" s="9">
        <v>255</v>
      </c>
      <c r="B406" s="358"/>
      <c r="C406" s="352">
        <v>6909</v>
      </c>
      <c r="D406" s="387" t="s">
        <v>524</v>
      </c>
      <c r="E406" s="712"/>
      <c r="F406" s="713">
        <f t="shared" si="86"/>
        <v>0</v>
      </c>
      <c r="G406" s="1562">
        <v>0</v>
      </c>
      <c r="H406" s="1563">
        <v>0</v>
      </c>
      <c r="I406" s="1563">
        <v>0</v>
      </c>
      <c r="J406" s="617"/>
      <c r="K406" s="1605">
        <f t="shared" si="73"/>
      </c>
      <c r="L406" s="567"/>
    </row>
    <row r="407" spans="1:12" ht="20.25" customHeight="1" thickBot="1">
      <c r="A407" s="14">
        <v>260</v>
      </c>
      <c r="B407" s="1116" t="s">
        <v>1119</v>
      </c>
      <c r="C407" s="735" t="s">
        <v>695</v>
      </c>
      <c r="D407" s="736" t="s">
        <v>1134</v>
      </c>
      <c r="E407" s="568">
        <f aca="true" t="shared" si="87" ref="E407:J407">SUM(E349,E363,E371,E376,E379,E384,E387,E390,E393,E394,E397,E400)</f>
        <v>0</v>
      </c>
      <c r="F407" s="569">
        <f t="shared" si="87"/>
        <v>0</v>
      </c>
      <c r="G407" s="624">
        <f t="shared" si="87"/>
        <v>0</v>
      </c>
      <c r="H407" s="625">
        <f t="shared" si="87"/>
        <v>0</v>
      </c>
      <c r="I407" s="625">
        <f t="shared" si="87"/>
        <v>0</v>
      </c>
      <c r="J407" s="1604">
        <f t="shared" si="87"/>
        <v>0</v>
      </c>
      <c r="K407" s="4">
        <v>1</v>
      </c>
      <c r="L407" s="566"/>
    </row>
    <row r="408" spans="1:12" ht="16.5" thickTop="1">
      <c r="A408" s="14">
        <v>261</v>
      </c>
      <c r="B408" s="1171" t="s">
        <v>1147</v>
      </c>
      <c r="C408" s="820"/>
      <c r="D408" s="821" t="s">
        <v>441</v>
      </c>
      <c r="E408" s="721"/>
      <c r="F408" s="633"/>
      <c r="G408" s="627"/>
      <c r="H408" s="628"/>
      <c r="I408" s="627"/>
      <c r="J408" s="629"/>
      <c r="K408" s="1605">
        <f t="shared" si="73"/>
      </c>
      <c r="L408" s="566"/>
    </row>
    <row r="409" spans="1:12" ht="15.75">
      <c r="A409" s="14">
        <v>262</v>
      </c>
      <c r="B409" s="570"/>
      <c r="C409" s="571"/>
      <c r="D409" s="572"/>
      <c r="E409" s="634"/>
      <c r="F409" s="635"/>
      <c r="G409" s="630"/>
      <c r="H409" s="631"/>
      <c r="I409" s="630"/>
      <c r="J409" s="632"/>
      <c r="K409" s="1605">
        <f t="shared" si="73"/>
      </c>
      <c r="L409" s="573"/>
    </row>
    <row r="410" spans="1:26" s="406" customFormat="1" ht="18" customHeight="1">
      <c r="A410" s="17">
        <v>265</v>
      </c>
      <c r="B410" s="560">
        <v>7400</v>
      </c>
      <c r="C410" s="1745" t="s">
        <v>1006</v>
      </c>
      <c r="D410" s="1746"/>
      <c r="E410" s="561"/>
      <c r="F410" s="562">
        <f>G410+H410+I410+J410</f>
        <v>0</v>
      </c>
      <c r="G410" s="1585"/>
      <c r="H410" s="1586"/>
      <c r="I410" s="1586"/>
      <c r="J410" s="1587"/>
      <c r="K410" s="1605">
        <f t="shared" si="73"/>
      </c>
      <c r="L410" s="567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</row>
    <row r="411" spans="1:26" s="406" customFormat="1" ht="18" customHeight="1">
      <c r="A411" s="17">
        <v>275</v>
      </c>
      <c r="B411" s="560">
        <v>7500</v>
      </c>
      <c r="C411" s="1745" t="s">
        <v>525</v>
      </c>
      <c r="D411" s="1746"/>
      <c r="E411" s="561"/>
      <c r="F411" s="562">
        <f>G411+H411+I411+J411</f>
        <v>0</v>
      </c>
      <c r="G411" s="1585"/>
      <c r="H411" s="1586"/>
      <c r="I411" s="1586"/>
      <c r="J411" s="1587"/>
      <c r="K411" s="1605">
        <f t="shared" si="73"/>
      </c>
      <c r="L411" s="567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</row>
    <row r="412" spans="1:12" s="406" customFormat="1" ht="18" customHeight="1">
      <c r="A412" s="8">
        <v>285</v>
      </c>
      <c r="B412" s="560">
        <v>7600</v>
      </c>
      <c r="C412" s="1745" t="s">
        <v>1374</v>
      </c>
      <c r="D412" s="1746"/>
      <c r="E412" s="561"/>
      <c r="F412" s="562">
        <f>G412+H412+I412+J412</f>
        <v>0</v>
      </c>
      <c r="G412" s="1585"/>
      <c r="H412" s="1586"/>
      <c r="I412" s="1586"/>
      <c r="J412" s="1587"/>
      <c r="K412" s="1605">
        <f t="shared" si="73"/>
      </c>
      <c r="L412" s="567"/>
    </row>
    <row r="413" spans="1:12" s="406" customFormat="1" ht="18" customHeight="1">
      <c r="A413" s="8">
        <v>295</v>
      </c>
      <c r="B413" s="560">
        <v>7700</v>
      </c>
      <c r="C413" s="1745" t="s">
        <v>1375</v>
      </c>
      <c r="D413" s="1746"/>
      <c r="E413" s="561"/>
      <c r="F413" s="562">
        <f>G413+H413+I413+J413</f>
        <v>0</v>
      </c>
      <c r="G413" s="1585"/>
      <c r="H413" s="1586"/>
      <c r="I413" s="1586"/>
      <c r="J413" s="1587"/>
      <c r="K413" s="1605">
        <f>(IF($E413&lt;&gt;0,$K$2,IF($F413&lt;&gt;0,$K$2,IF($G413&lt;&gt;0,$K$2,IF($H413&lt;&gt;0,$K$2,IF($I413&lt;&gt;0,$K$2,IF($J413&lt;&gt;0,$K$2,"")))))))</f>
      </c>
      <c r="L413" s="567"/>
    </row>
    <row r="414" spans="1:12" s="406" customFormat="1" ht="18.75" customHeight="1">
      <c r="A414" s="8">
        <v>215</v>
      </c>
      <c r="B414" s="560">
        <v>7800</v>
      </c>
      <c r="C414" s="1745" t="s">
        <v>1931</v>
      </c>
      <c r="D414" s="1746"/>
      <c r="E414" s="561">
        <f aca="true" t="shared" si="88" ref="E414:J414">+E415+E416</f>
        <v>0</v>
      </c>
      <c r="F414" s="562">
        <f t="shared" si="88"/>
        <v>0</v>
      </c>
      <c r="G414" s="599">
        <f t="shared" si="88"/>
        <v>0</v>
      </c>
      <c r="H414" s="600">
        <f t="shared" si="88"/>
        <v>0</v>
      </c>
      <c r="I414" s="601">
        <f t="shared" si="88"/>
        <v>0</v>
      </c>
      <c r="J414" s="602">
        <f t="shared" si="88"/>
        <v>0</v>
      </c>
      <c r="K414" s="1605">
        <f>(IF($E414&lt;&gt;0,$K$2,IF($F414&lt;&gt;0,$K$2,IF($G414&lt;&gt;0,$K$2,IF($H414&lt;&gt;0,$K$2,IF($I414&lt;&gt;0,$K$2,IF($J414&lt;&gt;0,$K$2,"")))))))</f>
      </c>
      <c r="L414" s="567"/>
    </row>
    <row r="415" spans="1:26" ht="18" customHeight="1">
      <c r="A415" s="11">
        <v>220</v>
      </c>
      <c r="B415" s="346"/>
      <c r="C415" s="347">
        <v>7833</v>
      </c>
      <c r="D415" s="348" t="s">
        <v>526</v>
      </c>
      <c r="E415" s="704"/>
      <c r="F415" s="705">
        <f>G415+H415+I415+J415</f>
        <v>0</v>
      </c>
      <c r="G415" s="603"/>
      <c r="H415" s="604"/>
      <c r="I415" s="604"/>
      <c r="J415" s="605"/>
      <c r="K415" s="1605">
        <f>(IF($E415&lt;&gt;0,$K$2,IF($F415&lt;&gt;0,$K$2,IF($G415&lt;&gt;0,$K$2,IF($H415&lt;&gt;0,$K$2,IF($I415&lt;&gt;0,$K$2,IF($J415&lt;&gt;0,$K$2,"")))))))</f>
      </c>
      <c r="L415" s="567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</row>
    <row r="416" spans="1:26" ht="30">
      <c r="A416" s="9">
        <v>225</v>
      </c>
      <c r="B416" s="346"/>
      <c r="C416" s="373">
        <v>7888</v>
      </c>
      <c r="D416" s="386" t="s">
        <v>1143</v>
      </c>
      <c r="E416" s="722"/>
      <c r="F416" s="723">
        <f>G416+H416+I416+J416</f>
        <v>0</v>
      </c>
      <c r="G416" s="615"/>
      <c r="H416" s="616"/>
      <c r="I416" s="616"/>
      <c r="J416" s="617"/>
      <c r="K416" s="1605">
        <f>(IF($E416&lt;&gt;0,$K$2,IF($F416&lt;&gt;0,$K$2,IF($G416&lt;&gt;0,$K$2,IF($H416&lt;&gt;0,$K$2,IF($I416&lt;&gt;0,$K$2,IF($J416&lt;&gt;0,$K$2,"")))))))</f>
      </c>
      <c r="L416" s="567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</row>
    <row r="417" spans="1:12" ht="20.25" customHeight="1" thickBot="1">
      <c r="A417" s="9">
        <v>315</v>
      </c>
      <c r="B417" s="1493" t="s">
        <v>1119</v>
      </c>
      <c r="C417" s="1494" t="s">
        <v>695</v>
      </c>
      <c r="D417" s="1495" t="s">
        <v>1135</v>
      </c>
      <c r="E417" s="569">
        <f aca="true" t="shared" si="89" ref="E417:J417">SUM(E410,E411,E412,E413,E414)</f>
        <v>0</v>
      </c>
      <c r="F417" s="569">
        <f t="shared" si="89"/>
        <v>0</v>
      </c>
      <c r="G417" s="1496">
        <f t="shared" si="89"/>
        <v>0</v>
      </c>
      <c r="H417" s="1497">
        <f t="shared" si="89"/>
        <v>0</v>
      </c>
      <c r="I417" s="1497">
        <f t="shared" si="89"/>
        <v>0</v>
      </c>
      <c r="J417" s="626">
        <f t="shared" si="89"/>
        <v>0</v>
      </c>
      <c r="K417" s="4">
        <v>1</v>
      </c>
      <c r="L417" s="566"/>
    </row>
    <row r="418" spans="1:12" ht="15" customHeight="1" thickTop="1">
      <c r="A418" s="9"/>
      <c r="B418" s="838"/>
      <c r="C418" s="838"/>
      <c r="D418" s="1188"/>
      <c r="E418" s="838"/>
      <c r="F418" s="838"/>
      <c r="G418" s="838"/>
      <c r="H418" s="838"/>
      <c r="I418" s="838"/>
      <c r="J418" s="838"/>
      <c r="K418" s="4">
        <v>1</v>
      </c>
      <c r="L418" s="566"/>
    </row>
    <row r="419" spans="1:12" ht="15">
      <c r="A419" s="9"/>
      <c r="B419" s="1498"/>
      <c r="C419" s="1498"/>
      <c r="D419" s="1499"/>
      <c r="E419" s="1500"/>
      <c r="F419" s="1500"/>
      <c r="G419" s="1500"/>
      <c r="H419" s="1500"/>
      <c r="I419" s="1500"/>
      <c r="J419" s="1500"/>
      <c r="K419" s="4">
        <v>1</v>
      </c>
      <c r="L419" s="566"/>
    </row>
    <row r="420" spans="1:12" ht="15">
      <c r="A420" s="9"/>
      <c r="B420" s="838"/>
      <c r="C420" s="1185"/>
      <c r="D420" s="1213"/>
      <c r="E420" s="839"/>
      <c r="F420" s="839"/>
      <c r="G420" s="839"/>
      <c r="H420" s="839"/>
      <c r="I420" s="839"/>
      <c r="J420" s="839"/>
      <c r="K420" s="4">
        <v>1</v>
      </c>
      <c r="L420" s="591"/>
    </row>
    <row r="421" spans="1:12" ht="21" customHeight="1">
      <c r="A421" s="9"/>
      <c r="B421" s="1758" t="str">
        <f>$B$7</f>
        <v>ОТЧЕТНИ ДАННИ ПО ЕБК ЗА ИЗПЪЛНЕНИЕТО НА БЮДЖЕТА</v>
      </c>
      <c r="C421" s="1759"/>
      <c r="D421" s="1759"/>
      <c r="E421" s="839"/>
      <c r="F421" s="839"/>
      <c r="G421" s="839"/>
      <c r="H421" s="839"/>
      <c r="I421" s="839"/>
      <c r="J421" s="1230"/>
      <c r="K421" s="4">
        <v>1</v>
      </c>
      <c r="L421" s="591"/>
    </row>
    <row r="422" spans="1:12" ht="18.75" customHeight="1">
      <c r="A422" s="9"/>
      <c r="B422" s="838"/>
      <c r="C422" s="1185"/>
      <c r="D422" s="1213"/>
      <c r="E422" s="1214" t="s">
        <v>1129</v>
      </c>
      <c r="F422" s="1214" t="s">
        <v>1051</v>
      </c>
      <c r="G422" s="839"/>
      <c r="H422" s="839"/>
      <c r="I422" s="839"/>
      <c r="J422" s="839"/>
      <c r="K422" s="4">
        <v>1</v>
      </c>
      <c r="L422" s="591"/>
    </row>
    <row r="423" spans="1:12" ht="27" customHeight="1">
      <c r="A423" s="9"/>
      <c r="B423" s="1750" t="str">
        <f>$B$9</f>
        <v>НАЦИОНАЛЕН ОСИГУРИТЕЛЕН ИНСТИТУТ</v>
      </c>
      <c r="C423" s="1751"/>
      <c r="D423" s="1752"/>
      <c r="E423" s="1132">
        <f>$E$9</f>
        <v>42005</v>
      </c>
      <c r="F423" s="1465">
        <f>$F$9</f>
        <v>42185</v>
      </c>
      <c r="G423" s="839"/>
      <c r="H423" s="839"/>
      <c r="I423" s="839"/>
      <c r="J423" s="839"/>
      <c r="K423" s="4">
        <v>1</v>
      </c>
      <c r="L423" s="591"/>
    </row>
    <row r="424" spans="1:12" ht="15">
      <c r="A424" s="9"/>
      <c r="B424" s="1219" t="str">
        <f>$B$10</f>
        <v>                                                            (наименование на разпоредителя с бюджет)</v>
      </c>
      <c r="C424" s="838"/>
      <c r="D424" s="1188"/>
      <c r="E424" s="839"/>
      <c r="F424" s="839"/>
      <c r="G424" s="839"/>
      <c r="H424" s="839"/>
      <c r="I424" s="839"/>
      <c r="J424" s="839"/>
      <c r="K424" s="4">
        <v>1</v>
      </c>
      <c r="L424" s="591"/>
    </row>
    <row r="425" spans="1:12" ht="5.25" customHeight="1">
      <c r="A425" s="9"/>
      <c r="B425" s="1219"/>
      <c r="C425" s="838"/>
      <c r="D425" s="1188"/>
      <c r="E425" s="1350"/>
      <c r="F425" s="839"/>
      <c r="G425" s="839"/>
      <c r="H425" s="839"/>
      <c r="I425" s="839"/>
      <c r="J425" s="839"/>
      <c r="K425" s="4">
        <v>1</v>
      </c>
      <c r="L425" s="591"/>
    </row>
    <row r="426" spans="1:12" ht="27.75" customHeight="1">
      <c r="A426" s="9"/>
      <c r="B426" s="1726" t="str">
        <f>$B$12</f>
        <v>Национален осигурителен институт - Учителски пенсионен фонд</v>
      </c>
      <c r="C426" s="1727"/>
      <c r="D426" s="1728"/>
      <c r="E426" s="1466" t="s">
        <v>1804</v>
      </c>
      <c r="F426" s="1344" t="str">
        <f>$F$12</f>
        <v>5591</v>
      </c>
      <c r="G426" s="839"/>
      <c r="H426" s="839"/>
      <c r="I426" s="839"/>
      <c r="J426" s="839"/>
      <c r="K426" s="4">
        <v>1</v>
      </c>
      <c r="L426" s="591"/>
    </row>
    <row r="427" spans="1:12" ht="15.75">
      <c r="A427" s="9"/>
      <c r="B427" s="1467" t="str">
        <f>$B$13</f>
        <v>                                             (наименование на първостепенния разпоредител с бюджет)</v>
      </c>
      <c r="C427" s="1187"/>
      <c r="D427" s="839"/>
      <c r="E427" s="1350"/>
      <c r="F427" s="839"/>
      <c r="G427" s="839"/>
      <c r="H427" s="839"/>
      <c r="I427" s="839"/>
      <c r="J427" s="839"/>
      <c r="K427" s="4">
        <v>1</v>
      </c>
      <c r="L427" s="591"/>
    </row>
    <row r="428" spans="1:12" ht="18">
      <c r="A428" s="9"/>
      <c r="B428" s="839"/>
      <c r="C428" s="839"/>
      <c r="D428" s="1574" t="s">
        <v>97</v>
      </c>
      <c r="E428" s="1229">
        <f>$E$15</f>
        <v>0</v>
      </c>
      <c r="F428" s="1569" t="str">
        <f>+$F$15</f>
        <v>БЮДЖЕТ</v>
      </c>
      <c r="G428" s="839"/>
      <c r="H428" s="839"/>
      <c r="I428" s="839"/>
      <c r="J428" s="839"/>
      <c r="K428" s="4">
        <v>1</v>
      </c>
      <c r="L428" s="591"/>
    </row>
    <row r="429" spans="1:12" ht="21" customHeight="1">
      <c r="A429" s="9"/>
      <c r="B429" s="839"/>
      <c r="C429" s="839"/>
      <c r="D429" s="839"/>
      <c r="E429" s="839"/>
      <c r="F429" s="839"/>
      <c r="G429" s="839"/>
      <c r="H429" s="839"/>
      <c r="I429" s="839"/>
      <c r="J429" s="839"/>
      <c r="K429" s="4">
        <v>1</v>
      </c>
      <c r="L429" s="591"/>
    </row>
    <row r="430" spans="1:12" ht="22.5" customHeight="1" thickBot="1">
      <c r="A430" s="9"/>
      <c r="B430" s="1501"/>
      <c r="C430" s="1185"/>
      <c r="D430" s="1208"/>
      <c r="E430" s="839"/>
      <c r="F430" s="1232"/>
      <c r="G430" s="1232"/>
      <c r="H430" s="1232"/>
      <c r="I430" s="1232"/>
      <c r="J430" s="1233" t="s">
        <v>185</v>
      </c>
      <c r="K430" s="4">
        <v>1</v>
      </c>
      <c r="L430" s="591"/>
    </row>
    <row r="431" spans="1:12" ht="48" customHeight="1">
      <c r="A431" s="9"/>
      <c r="B431" s="1502"/>
      <c r="C431" s="1502"/>
      <c r="D431" s="1503" t="s">
        <v>1150</v>
      </c>
      <c r="E431" s="1504" t="s">
        <v>1878</v>
      </c>
      <c r="F431" s="810" t="s">
        <v>1879</v>
      </c>
      <c r="G431" s="1505" t="s">
        <v>1816</v>
      </c>
      <c r="H431" s="1506" t="s">
        <v>529</v>
      </c>
      <c r="I431" s="1507" t="s">
        <v>1805</v>
      </c>
      <c r="J431" s="1508" t="s">
        <v>1806</v>
      </c>
      <c r="K431" s="4">
        <v>1</v>
      </c>
      <c r="L431" s="591"/>
    </row>
    <row r="432" spans="1:12" ht="18.75" thickBot="1">
      <c r="A432" s="9"/>
      <c r="B432" s="1509"/>
      <c r="C432" s="1250"/>
      <c r="D432" s="1510" t="s">
        <v>1783</v>
      </c>
      <c r="E432" s="1511" t="s">
        <v>455</v>
      </c>
      <c r="F432" s="1512" t="s">
        <v>1880</v>
      </c>
      <c r="G432" s="1513" t="s">
        <v>543</v>
      </c>
      <c r="H432" s="592" t="s">
        <v>544</v>
      </c>
      <c r="I432" s="592" t="s">
        <v>515</v>
      </c>
      <c r="J432" s="593" t="s">
        <v>1779</v>
      </c>
      <c r="K432" s="4">
        <v>1</v>
      </c>
      <c r="L432" s="591"/>
    </row>
    <row r="433" spans="1:12" ht="21" customHeight="1" thickTop="1">
      <c r="A433" s="9"/>
      <c r="B433" s="1185"/>
      <c r="C433" s="1342"/>
      <c r="D433" s="1514" t="s">
        <v>1149</v>
      </c>
      <c r="E433" s="1515">
        <f aca="true" t="shared" si="90" ref="E433:J433">+E164-E293+E407+E417</f>
        <v>30408500</v>
      </c>
      <c r="F433" s="1515">
        <f t="shared" si="90"/>
        <v>13649865</v>
      </c>
      <c r="G433" s="1516">
        <f t="shared" si="90"/>
        <v>10609329</v>
      </c>
      <c r="H433" s="1517">
        <f t="shared" si="90"/>
        <v>0</v>
      </c>
      <c r="I433" s="1517">
        <f t="shared" si="90"/>
        <v>0</v>
      </c>
      <c r="J433" s="1518">
        <f t="shared" si="90"/>
        <v>3040536</v>
      </c>
      <c r="K433" s="4">
        <v>1</v>
      </c>
      <c r="L433" s="591"/>
    </row>
    <row r="434" spans="1:12" ht="16.5" thickBot="1">
      <c r="A434" s="9"/>
      <c r="B434" s="1185"/>
      <c r="C434" s="1186"/>
      <c r="D434" s="1519" t="s">
        <v>1148</v>
      </c>
      <c r="E434" s="1520">
        <f aca="true" t="shared" si="91" ref="E434:J435">+E585</f>
        <v>-30408500</v>
      </c>
      <c r="F434" s="1520">
        <f t="shared" si="91"/>
        <v>-13649865</v>
      </c>
      <c r="G434" s="1521">
        <f t="shared" si="91"/>
        <v>-10609329</v>
      </c>
      <c r="H434" s="1522">
        <f t="shared" si="91"/>
        <v>0</v>
      </c>
      <c r="I434" s="1522">
        <f t="shared" si="91"/>
        <v>0</v>
      </c>
      <c r="J434" s="1523">
        <f t="shared" si="91"/>
        <v>-3040536</v>
      </c>
      <c r="K434" s="4">
        <v>1</v>
      </c>
      <c r="L434" s="591"/>
    </row>
    <row r="435" spans="1:12" ht="18.75" customHeight="1" thickTop="1">
      <c r="A435" s="9"/>
      <c r="B435" s="1185"/>
      <c r="C435" s="1186"/>
      <c r="D435" s="1535">
        <f>+IF(+SUM(E435:J435)=0,0,"Контрола: дефицит/излишък = финансиране с обратен знак (V. + VІ. = 0)")</f>
        <v>0</v>
      </c>
      <c r="E435" s="1162">
        <f t="shared" si="91"/>
        <v>0</v>
      </c>
      <c r="F435" s="1163">
        <f t="shared" si="91"/>
        <v>0</v>
      </c>
      <c r="G435" s="1164">
        <f t="shared" si="91"/>
        <v>0</v>
      </c>
      <c r="H435" s="1164">
        <f t="shared" si="91"/>
        <v>0</v>
      </c>
      <c r="I435" s="1164">
        <f t="shared" si="91"/>
        <v>0</v>
      </c>
      <c r="J435" s="1164">
        <f t="shared" si="91"/>
        <v>0</v>
      </c>
      <c r="K435" s="4">
        <v>1</v>
      </c>
      <c r="L435" s="591"/>
    </row>
    <row r="436" spans="1:12" ht="15">
      <c r="A436" s="9"/>
      <c r="B436" s="1524"/>
      <c r="C436" s="1524"/>
      <c r="D436" s="1525"/>
      <c r="E436" s="1526"/>
      <c r="F436" s="1526"/>
      <c r="G436" s="1526"/>
      <c r="H436" s="1526"/>
      <c r="I436" s="1526"/>
      <c r="J436" s="1526"/>
      <c r="K436" s="4">
        <v>1</v>
      </c>
      <c r="L436" s="591"/>
    </row>
    <row r="437" spans="1:12" ht="20.25" customHeight="1">
      <c r="A437" s="9"/>
      <c r="B437" s="1748" t="str">
        <f>$B$7</f>
        <v>ОТЧЕТНИ ДАННИ ПО ЕБК ЗА ИЗПЪЛНЕНИЕТО НА БЮДЖЕТА</v>
      </c>
      <c r="C437" s="1749"/>
      <c r="D437" s="1749"/>
      <c r="E437" s="839"/>
      <c r="F437" s="839"/>
      <c r="G437" s="839"/>
      <c r="H437" s="839"/>
      <c r="I437" s="839"/>
      <c r="J437" s="1212"/>
      <c r="K437" s="4">
        <v>1</v>
      </c>
      <c r="L437" s="591"/>
    </row>
    <row r="438" spans="1:12" ht="18.75" customHeight="1">
      <c r="A438" s="9"/>
      <c r="B438" s="838"/>
      <c r="C438" s="1185"/>
      <c r="D438" s="1213"/>
      <c r="E438" s="1214" t="s">
        <v>1129</v>
      </c>
      <c r="F438" s="1214" t="s">
        <v>1051</v>
      </c>
      <c r="G438" s="839"/>
      <c r="H438" s="839"/>
      <c r="I438" s="839"/>
      <c r="J438" s="839"/>
      <c r="K438" s="4">
        <v>1</v>
      </c>
      <c r="L438" s="591"/>
    </row>
    <row r="439" spans="1:12" ht="27" customHeight="1">
      <c r="A439" s="9"/>
      <c r="B439" s="1750" t="str">
        <f>$B$9</f>
        <v>НАЦИОНАЛЕН ОСИГУРИТЕЛЕН ИНСТИТУТ</v>
      </c>
      <c r="C439" s="1751"/>
      <c r="D439" s="1752"/>
      <c r="E439" s="1132">
        <f>$E$9</f>
        <v>42005</v>
      </c>
      <c r="F439" s="1465">
        <f>$F$9</f>
        <v>42185</v>
      </c>
      <c r="G439" s="839"/>
      <c r="H439" s="839"/>
      <c r="I439" s="839"/>
      <c r="J439" s="839"/>
      <c r="K439" s="4">
        <v>1</v>
      </c>
      <c r="L439" s="591"/>
    </row>
    <row r="440" spans="1:12" ht="15">
      <c r="A440" s="9"/>
      <c r="B440" s="1219" t="str">
        <f>$B$10</f>
        <v>                                                            (наименование на разпоредителя с бюджет)</v>
      </c>
      <c r="C440" s="838"/>
      <c r="D440" s="1188"/>
      <c r="E440" s="839"/>
      <c r="F440" s="839"/>
      <c r="G440" s="839"/>
      <c r="H440" s="839"/>
      <c r="I440" s="839"/>
      <c r="J440" s="839"/>
      <c r="K440" s="4">
        <v>1</v>
      </c>
      <c r="L440" s="591"/>
    </row>
    <row r="441" spans="1:12" ht="5.25" customHeight="1">
      <c r="A441" s="9"/>
      <c r="B441" s="1219"/>
      <c r="C441" s="838"/>
      <c r="D441" s="1188"/>
      <c r="E441" s="1350"/>
      <c r="F441" s="839"/>
      <c r="G441" s="839"/>
      <c r="H441" s="839"/>
      <c r="I441" s="839"/>
      <c r="J441" s="839"/>
      <c r="K441" s="4">
        <v>1</v>
      </c>
      <c r="L441" s="591"/>
    </row>
    <row r="442" spans="1:12" ht="27" customHeight="1">
      <c r="A442" s="9"/>
      <c r="B442" s="1726" t="str">
        <f>$B$12</f>
        <v>Национален осигурителен институт - Учителски пенсионен фонд</v>
      </c>
      <c r="C442" s="1727"/>
      <c r="D442" s="1728"/>
      <c r="E442" s="1466" t="s">
        <v>1804</v>
      </c>
      <c r="F442" s="1344" t="str">
        <f>$F$12</f>
        <v>5591</v>
      </c>
      <c r="G442" s="839"/>
      <c r="H442" s="839"/>
      <c r="I442" s="839"/>
      <c r="J442" s="839"/>
      <c r="K442" s="4">
        <v>1</v>
      </c>
      <c r="L442" s="591"/>
    </row>
    <row r="443" spans="1:12" ht="15">
      <c r="A443" s="9"/>
      <c r="B443" s="839"/>
      <c r="C443" s="1187"/>
      <c r="D443" s="839"/>
      <c r="E443" s="1350"/>
      <c r="F443" s="839"/>
      <c r="G443" s="839"/>
      <c r="H443" s="839"/>
      <c r="I443" s="839"/>
      <c r="J443" s="839"/>
      <c r="K443" s="4">
        <v>1</v>
      </c>
      <c r="L443" s="591"/>
    </row>
    <row r="444" spans="1:12" ht="18">
      <c r="A444" s="9"/>
      <c r="B444" s="1227"/>
      <c r="C444" s="839"/>
      <c r="D444" s="1574" t="s">
        <v>97</v>
      </c>
      <c r="E444" s="1229">
        <f>$E$15</f>
        <v>0</v>
      </c>
      <c r="F444" s="1569" t="str">
        <f>+$F$15</f>
        <v>БЮДЖЕТ</v>
      </c>
      <c r="G444" s="839"/>
      <c r="H444" s="1230"/>
      <c r="I444" s="839"/>
      <c r="J444" s="1230"/>
      <c r="K444" s="4">
        <v>1</v>
      </c>
      <c r="L444" s="591"/>
    </row>
    <row r="445" spans="1:12" ht="14.25" customHeight="1" thickBot="1">
      <c r="A445" s="9"/>
      <c r="B445" s="838"/>
      <c r="C445" s="1185"/>
      <c r="D445" s="1213"/>
      <c r="E445" s="839"/>
      <c r="F445" s="1232"/>
      <c r="G445" s="1232"/>
      <c r="H445" s="1232"/>
      <c r="I445" s="1232"/>
      <c r="J445" s="1233" t="s">
        <v>185</v>
      </c>
      <c r="K445" s="4">
        <v>1</v>
      </c>
      <c r="L445" s="591"/>
    </row>
    <row r="446" spans="1:12" ht="22.5" customHeight="1">
      <c r="A446" s="9"/>
      <c r="B446" s="1536" t="s">
        <v>104</v>
      </c>
      <c r="C446" s="1537"/>
      <c r="D446" s="1540"/>
      <c r="E446" s="1541" t="s">
        <v>187</v>
      </c>
      <c r="F446" s="1542" t="s">
        <v>1819</v>
      </c>
      <c r="G446" s="1543"/>
      <c r="H446" s="1544"/>
      <c r="I446" s="1543"/>
      <c r="J446" s="1545"/>
      <c r="K446" s="4">
        <v>1</v>
      </c>
      <c r="L446" s="591"/>
    </row>
    <row r="447" spans="1:12" ht="60" customHeight="1">
      <c r="A447" s="9"/>
      <c r="B447" s="1538" t="s">
        <v>1105</v>
      </c>
      <c r="C447" s="1539" t="s">
        <v>189</v>
      </c>
      <c r="D447" s="1527" t="s">
        <v>438</v>
      </c>
      <c r="E447" s="1546">
        <v>2015</v>
      </c>
      <c r="F447" s="1547" t="s">
        <v>1817</v>
      </c>
      <c r="G447" s="1528" t="s">
        <v>1816</v>
      </c>
      <c r="H447" s="1529" t="s">
        <v>529</v>
      </c>
      <c r="I447" s="1530" t="s">
        <v>1805</v>
      </c>
      <c r="J447" s="1531" t="s">
        <v>1806</v>
      </c>
      <c r="K447" s="4">
        <v>1</v>
      </c>
      <c r="L447" s="591"/>
    </row>
    <row r="448" spans="1:12" ht="18">
      <c r="A448" s="9">
        <v>1</v>
      </c>
      <c r="B448" s="1532"/>
      <c r="C448" s="1533"/>
      <c r="D448" s="1534" t="s">
        <v>514</v>
      </c>
      <c r="E448" s="1511" t="s">
        <v>455</v>
      </c>
      <c r="F448" s="1511" t="s">
        <v>456</v>
      </c>
      <c r="G448" s="1513" t="s">
        <v>543</v>
      </c>
      <c r="H448" s="592" t="s">
        <v>544</v>
      </c>
      <c r="I448" s="592" t="s">
        <v>515</v>
      </c>
      <c r="J448" s="593" t="s">
        <v>1779</v>
      </c>
      <c r="K448" s="4">
        <v>1</v>
      </c>
      <c r="L448" s="591"/>
    </row>
    <row r="449" spans="1:26" s="406" customFormat="1" ht="18.75" customHeight="1">
      <c r="A449" s="8">
        <v>5</v>
      </c>
      <c r="B449" s="598">
        <v>7000</v>
      </c>
      <c r="C449" s="1760" t="s">
        <v>1008</v>
      </c>
      <c r="D449" s="1761"/>
      <c r="E449" s="724">
        <f aca="true" t="shared" si="92" ref="E449:J449">SUM(E450:E452)</f>
        <v>0</v>
      </c>
      <c r="F449" s="725">
        <f t="shared" si="92"/>
        <v>0</v>
      </c>
      <c r="G449" s="792">
        <f t="shared" si="92"/>
        <v>0</v>
      </c>
      <c r="H449" s="793">
        <f t="shared" si="92"/>
        <v>0</v>
      </c>
      <c r="I449" s="794">
        <f t="shared" si="92"/>
        <v>0</v>
      </c>
      <c r="J449" s="761">
        <f t="shared" si="92"/>
        <v>0</v>
      </c>
      <c r="K449" s="1605">
        <f aca="true" t="shared" si="93" ref="K449:K512">(IF($E449&lt;&gt;0,$K$2,IF($F449&lt;&gt;0,$K$2,IF($G449&lt;&gt;0,$K$2,IF($H449&lt;&gt;0,$K$2,IF($I449&lt;&gt;0,$K$2,IF($J449&lt;&gt;0,$K$2,"")))))))</f>
      </c>
      <c r="L449" s="750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</row>
    <row r="450" spans="1:12" ht="18.75" customHeight="1">
      <c r="A450" s="9">
        <v>10</v>
      </c>
      <c r="B450" s="436"/>
      <c r="C450" s="347">
        <v>7001</v>
      </c>
      <c r="D450" s="526" t="s">
        <v>1376</v>
      </c>
      <c r="E450" s="704"/>
      <c r="F450" s="705">
        <f>G450+H450+I450+J450</f>
        <v>0</v>
      </c>
      <c r="G450" s="603"/>
      <c r="H450" s="604"/>
      <c r="I450" s="604"/>
      <c r="J450" s="605"/>
      <c r="K450" s="1605">
        <f t="shared" si="93"/>
      </c>
      <c r="L450" s="750"/>
    </row>
    <row r="451" spans="1:26" ht="18.75" customHeight="1">
      <c r="A451" s="10">
        <v>20</v>
      </c>
      <c r="B451" s="436"/>
      <c r="C451" s="349">
        <v>7003</v>
      </c>
      <c r="D451" s="385" t="s">
        <v>1009</v>
      </c>
      <c r="E451" s="706"/>
      <c r="F451" s="707">
        <f>G451+H451+I451+J451</f>
        <v>0</v>
      </c>
      <c r="G451" s="606"/>
      <c r="H451" s="607"/>
      <c r="I451" s="607"/>
      <c r="J451" s="608"/>
      <c r="K451" s="1605">
        <f t="shared" si="93"/>
      </c>
      <c r="L451" s="750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</row>
    <row r="452" spans="1:12" ht="18.75" customHeight="1">
      <c r="A452" s="10">
        <v>25</v>
      </c>
      <c r="B452" s="436"/>
      <c r="C452" s="352">
        <v>7010</v>
      </c>
      <c r="D452" s="389" t="s">
        <v>1010</v>
      </c>
      <c r="E452" s="712"/>
      <c r="F452" s="713">
        <f>G452+H452+I452+J452</f>
        <v>0</v>
      </c>
      <c r="G452" s="615"/>
      <c r="H452" s="616"/>
      <c r="I452" s="616"/>
      <c r="J452" s="617"/>
      <c r="K452" s="1605">
        <f t="shared" si="93"/>
      </c>
      <c r="L452" s="750"/>
    </row>
    <row r="453" spans="1:26" s="406" customFormat="1" ht="18.75" customHeight="1">
      <c r="A453" s="8">
        <v>30</v>
      </c>
      <c r="B453" s="598">
        <v>7100</v>
      </c>
      <c r="C453" s="1775" t="s">
        <v>1011</v>
      </c>
      <c r="D453" s="1775"/>
      <c r="E453" s="724">
        <f aca="true" t="shared" si="94" ref="E453:J453">+E454+E455</f>
        <v>0</v>
      </c>
      <c r="F453" s="725">
        <f t="shared" si="94"/>
        <v>0</v>
      </c>
      <c r="G453" s="795">
        <f t="shared" si="94"/>
        <v>0</v>
      </c>
      <c r="H453" s="793">
        <f t="shared" si="94"/>
        <v>0</v>
      </c>
      <c r="I453" s="793">
        <f t="shared" si="94"/>
        <v>0</v>
      </c>
      <c r="J453" s="761">
        <f t="shared" si="94"/>
        <v>0</v>
      </c>
      <c r="K453" s="1605">
        <f t="shared" si="93"/>
      </c>
      <c r="L453" s="750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35</v>
      </c>
      <c r="B454" s="436"/>
      <c r="C454" s="347">
        <v>7101</v>
      </c>
      <c r="D454" s="533" t="s">
        <v>1012</v>
      </c>
      <c r="E454" s="704"/>
      <c r="F454" s="705">
        <f>G454+H454+I454+J454</f>
        <v>0</v>
      </c>
      <c r="G454" s="603"/>
      <c r="H454" s="604"/>
      <c r="I454" s="604"/>
      <c r="J454" s="605"/>
      <c r="K454" s="1605">
        <f t="shared" si="93"/>
      </c>
      <c r="L454" s="750"/>
    </row>
    <row r="455" spans="1:26" ht="18.75" customHeight="1">
      <c r="A455" s="9">
        <v>40</v>
      </c>
      <c r="B455" s="436"/>
      <c r="C455" s="352">
        <v>7102</v>
      </c>
      <c r="D455" s="389" t="s">
        <v>1013</v>
      </c>
      <c r="E455" s="712"/>
      <c r="F455" s="713">
        <f>G455+H455+I455+J455</f>
        <v>0</v>
      </c>
      <c r="G455" s="615"/>
      <c r="H455" s="616"/>
      <c r="I455" s="616"/>
      <c r="J455" s="617"/>
      <c r="K455" s="1605">
        <f t="shared" si="93"/>
      </c>
      <c r="L455" s="750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</row>
    <row r="456" spans="1:26" s="406" customFormat="1" ht="18.75" customHeight="1">
      <c r="A456" s="8">
        <v>45</v>
      </c>
      <c r="B456" s="598">
        <v>7200</v>
      </c>
      <c r="C456" s="1775" t="s">
        <v>1014</v>
      </c>
      <c r="D456" s="1775"/>
      <c r="E456" s="724">
        <f aca="true" t="shared" si="95" ref="E456:J456">+E457+E458</f>
        <v>0</v>
      </c>
      <c r="F456" s="725">
        <f t="shared" si="95"/>
        <v>0</v>
      </c>
      <c r="G456" s="795">
        <f t="shared" si="95"/>
        <v>0</v>
      </c>
      <c r="H456" s="793">
        <f t="shared" si="95"/>
        <v>0</v>
      </c>
      <c r="I456" s="793">
        <f t="shared" si="95"/>
        <v>0</v>
      </c>
      <c r="J456" s="761">
        <f t="shared" si="95"/>
        <v>0</v>
      </c>
      <c r="K456" s="1605">
        <f t="shared" si="93"/>
      </c>
      <c r="L456" s="750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</row>
    <row r="457" spans="1:12" ht="18.75" customHeight="1">
      <c r="A457" s="9">
        <v>50</v>
      </c>
      <c r="B457" s="436"/>
      <c r="C457" s="737">
        <v>7201</v>
      </c>
      <c r="D457" s="738" t="s">
        <v>1015</v>
      </c>
      <c r="E457" s="739"/>
      <c r="F457" s="740">
        <f>G457+H457+I457+J457</f>
        <v>0</v>
      </c>
      <c r="G457" s="796"/>
      <c r="H457" s="797"/>
      <c r="I457" s="797"/>
      <c r="J457" s="762"/>
      <c r="K457" s="1605">
        <f t="shared" si="93"/>
      </c>
      <c r="L457" s="750"/>
    </row>
    <row r="458" spans="1:26" ht="18.75" customHeight="1">
      <c r="A458" s="9">
        <v>55</v>
      </c>
      <c r="B458" s="436"/>
      <c r="C458" s="373">
        <v>7202</v>
      </c>
      <c r="D458" s="741" t="s">
        <v>1016</v>
      </c>
      <c r="E458" s="722"/>
      <c r="F458" s="723">
        <f>G458+H458+I458+J458</f>
        <v>0</v>
      </c>
      <c r="G458" s="670"/>
      <c r="H458" s="671"/>
      <c r="I458" s="671"/>
      <c r="J458" s="672"/>
      <c r="K458" s="1605">
        <f t="shared" si="93"/>
      </c>
      <c r="L458" s="750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</row>
    <row r="459" spans="1:26" s="406" customFormat="1" ht="18.75" customHeight="1">
      <c r="A459" s="8">
        <v>60</v>
      </c>
      <c r="B459" s="598">
        <v>7300</v>
      </c>
      <c r="C459" s="1760" t="s">
        <v>1017</v>
      </c>
      <c r="D459" s="1761"/>
      <c r="E459" s="724">
        <f aca="true" t="shared" si="96" ref="E459:J459">SUM(E460:E465)</f>
        <v>0</v>
      </c>
      <c r="F459" s="725">
        <f t="shared" si="96"/>
        <v>0</v>
      </c>
      <c r="G459" s="795">
        <f t="shared" si="96"/>
        <v>0</v>
      </c>
      <c r="H459" s="1590">
        <f t="shared" si="96"/>
        <v>0</v>
      </c>
      <c r="I459" s="793">
        <f t="shared" si="96"/>
        <v>0</v>
      </c>
      <c r="J459" s="1591">
        <f t="shared" si="96"/>
        <v>0</v>
      </c>
      <c r="K459" s="1605">
        <f t="shared" si="93"/>
      </c>
      <c r="L459" s="750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</row>
    <row r="460" spans="1:12" ht="18.75" customHeight="1">
      <c r="A460" s="9">
        <v>65</v>
      </c>
      <c r="B460" s="346"/>
      <c r="C460" s="737">
        <v>7320</v>
      </c>
      <c r="D460" s="742" t="s">
        <v>1018</v>
      </c>
      <c r="E460" s="743"/>
      <c r="F460" s="740">
        <f aca="true" t="shared" si="97" ref="F460:F465">G460+H460+I460+J460</f>
        <v>0</v>
      </c>
      <c r="G460" s="796"/>
      <c r="H460" s="604"/>
      <c r="I460" s="604"/>
      <c r="J460" s="605"/>
      <c r="K460" s="1605">
        <f t="shared" si="93"/>
      </c>
      <c r="L460" s="750"/>
    </row>
    <row r="461" spans="1:26" ht="31.5">
      <c r="A461" s="9">
        <v>85</v>
      </c>
      <c r="B461" s="346"/>
      <c r="C461" s="373">
        <v>7369</v>
      </c>
      <c r="D461" s="756" t="s">
        <v>1019</v>
      </c>
      <c r="E461" s="757"/>
      <c r="F461" s="723">
        <f t="shared" si="97"/>
        <v>0</v>
      </c>
      <c r="G461" s="670"/>
      <c r="H461" s="610"/>
      <c r="I461" s="610"/>
      <c r="J461" s="611"/>
      <c r="K461" s="1605">
        <f t="shared" si="93"/>
      </c>
      <c r="L461" s="750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</row>
    <row r="462" spans="1:12" ht="31.5">
      <c r="A462" s="9">
        <v>90</v>
      </c>
      <c r="B462" s="346"/>
      <c r="C462" s="434">
        <v>7370</v>
      </c>
      <c r="D462" s="435" t="s">
        <v>1020</v>
      </c>
      <c r="E462" s="758"/>
      <c r="F462" s="759">
        <f t="shared" si="97"/>
        <v>0</v>
      </c>
      <c r="G462" s="798"/>
      <c r="H462" s="799"/>
      <c r="I462" s="799"/>
      <c r="J462" s="763"/>
      <c r="K462" s="1605">
        <f t="shared" si="93"/>
      </c>
      <c r="L462" s="750"/>
    </row>
    <row r="463" spans="1:12" ht="18.75" customHeight="1">
      <c r="A463" s="9">
        <v>95</v>
      </c>
      <c r="B463" s="346"/>
      <c r="C463" s="737">
        <v>7391</v>
      </c>
      <c r="D463" s="744" t="s">
        <v>1021</v>
      </c>
      <c r="E463" s="739"/>
      <c r="F463" s="740">
        <f t="shared" si="97"/>
        <v>0</v>
      </c>
      <c r="G463" s="796"/>
      <c r="H463" s="613"/>
      <c r="I463" s="613"/>
      <c r="J463" s="614"/>
      <c r="K463" s="1605">
        <f t="shared" si="93"/>
      </c>
      <c r="L463" s="750"/>
    </row>
    <row r="464" spans="1:12" ht="18.75" customHeight="1">
      <c r="A464" s="9">
        <v>100</v>
      </c>
      <c r="B464" s="346"/>
      <c r="C464" s="349">
        <v>7392</v>
      </c>
      <c r="D464" s="525" t="s">
        <v>1022</v>
      </c>
      <c r="E464" s="706"/>
      <c r="F464" s="707">
        <f t="shared" si="97"/>
        <v>0</v>
      </c>
      <c r="G464" s="606"/>
      <c r="H464" s="607"/>
      <c r="I464" s="607"/>
      <c r="J464" s="608"/>
      <c r="K464" s="1605">
        <f t="shared" si="93"/>
      </c>
      <c r="L464" s="750"/>
    </row>
    <row r="465" spans="1:12" ht="18.75" customHeight="1">
      <c r="A465" s="9">
        <v>105</v>
      </c>
      <c r="B465" s="346"/>
      <c r="C465" s="373">
        <v>7393</v>
      </c>
      <c r="D465" s="384" t="s">
        <v>1023</v>
      </c>
      <c r="E465" s="722"/>
      <c r="F465" s="723">
        <f t="shared" si="97"/>
        <v>0</v>
      </c>
      <c r="G465" s="670"/>
      <c r="H465" s="616"/>
      <c r="I465" s="616"/>
      <c r="J465" s="617"/>
      <c r="K465" s="1605">
        <f t="shared" si="93"/>
      </c>
      <c r="L465" s="750"/>
    </row>
    <row r="466" spans="1:59" s="419" customFormat="1" ht="18.75" customHeight="1">
      <c r="A466" s="12">
        <v>110</v>
      </c>
      <c r="B466" s="598">
        <v>7900</v>
      </c>
      <c r="C466" s="1776" t="s">
        <v>1024</v>
      </c>
      <c r="D466" s="1777"/>
      <c r="E466" s="727">
        <f aca="true" t="shared" si="98" ref="E466:J466">+E467+E468</f>
        <v>0</v>
      </c>
      <c r="F466" s="728">
        <f t="shared" si="98"/>
        <v>0</v>
      </c>
      <c r="G466" s="800">
        <f t="shared" si="98"/>
        <v>0</v>
      </c>
      <c r="H466" s="801">
        <f t="shared" si="98"/>
        <v>0</v>
      </c>
      <c r="I466" s="801">
        <f t="shared" si="98"/>
        <v>0</v>
      </c>
      <c r="J466" s="764">
        <f t="shared" si="98"/>
        <v>0</v>
      </c>
      <c r="K466" s="1605">
        <f t="shared" si="93"/>
      </c>
      <c r="L466" s="750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20"/>
      <c r="AB466" s="421"/>
      <c r="AC466" s="421"/>
      <c r="AD466" s="422"/>
      <c r="AE466" s="421"/>
      <c r="AF466" s="421"/>
      <c r="AG466" s="422"/>
      <c r="AH466" s="423"/>
      <c r="AI466" s="423"/>
      <c r="AJ466" s="424"/>
      <c r="AK466" s="423"/>
      <c r="AL466" s="423"/>
      <c r="AM466" s="424"/>
      <c r="AN466" s="423"/>
      <c r="AO466" s="423"/>
      <c r="AP466" s="425"/>
      <c r="AQ466" s="423"/>
      <c r="AR466" s="423"/>
      <c r="AS466" s="424"/>
      <c r="AT466" s="423"/>
      <c r="AU466" s="423"/>
      <c r="AV466" s="424"/>
      <c r="AW466" s="423"/>
      <c r="AX466" s="424"/>
      <c r="AY466" s="425"/>
      <c r="AZ466" s="424"/>
      <c r="BA466" s="424"/>
      <c r="BB466" s="423"/>
      <c r="BC466" s="423"/>
      <c r="BD466" s="424"/>
      <c r="BE466" s="423"/>
      <c r="BG466" s="423"/>
    </row>
    <row r="467" spans="1:245" s="430" customFormat="1" ht="18.75" customHeight="1">
      <c r="A467" s="27">
        <v>115</v>
      </c>
      <c r="B467" s="346"/>
      <c r="C467" s="745">
        <v>7901</v>
      </c>
      <c r="D467" s="746" t="s">
        <v>1025</v>
      </c>
      <c r="E467" s="739"/>
      <c r="F467" s="740">
        <f>G467+H467+I467+J467</f>
        <v>0</v>
      </c>
      <c r="G467" s="796"/>
      <c r="H467" s="604"/>
      <c r="I467" s="604"/>
      <c r="J467" s="605"/>
      <c r="K467" s="1605">
        <f t="shared" si="93"/>
      </c>
      <c r="L467" s="750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26"/>
      <c r="AB467" s="426"/>
      <c r="AC467" s="427"/>
      <c r="AD467" s="426"/>
      <c r="AE467" s="426"/>
      <c r="AF467" s="427"/>
      <c r="AG467" s="426"/>
      <c r="AH467" s="426"/>
      <c r="AI467" s="427"/>
      <c r="AJ467" s="426"/>
      <c r="AK467" s="426"/>
      <c r="AL467" s="427"/>
      <c r="AM467" s="426"/>
      <c r="AN467" s="426"/>
      <c r="AO467" s="428"/>
      <c r="AP467" s="426"/>
      <c r="AQ467" s="426"/>
      <c r="AR467" s="427"/>
      <c r="AS467" s="426"/>
      <c r="AT467" s="426"/>
      <c r="AU467" s="427"/>
      <c r="AV467" s="426"/>
      <c r="AW467" s="427"/>
      <c r="AX467" s="428"/>
      <c r="AY467" s="427"/>
      <c r="AZ467" s="427"/>
      <c r="BA467" s="426"/>
      <c r="BB467" s="426"/>
      <c r="BC467" s="427"/>
      <c r="BD467" s="426"/>
      <c r="BE467" s="429"/>
      <c r="BF467" s="426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  <c r="DL467" s="429"/>
      <c r="DM467" s="429"/>
      <c r="DN467" s="429"/>
      <c r="DO467" s="429"/>
      <c r="DP467" s="429"/>
      <c r="DQ467" s="429"/>
      <c r="DR467" s="429"/>
      <c r="DS467" s="429"/>
      <c r="DT467" s="429"/>
      <c r="DU467" s="429"/>
      <c r="DV467" s="429"/>
      <c r="DW467" s="429"/>
      <c r="DX467" s="429"/>
      <c r="DY467" s="429"/>
      <c r="DZ467" s="429"/>
      <c r="EA467" s="429"/>
      <c r="EB467" s="429"/>
      <c r="EC467" s="429"/>
      <c r="ED467" s="429"/>
      <c r="EE467" s="429"/>
      <c r="EF467" s="429"/>
      <c r="EG467" s="429"/>
      <c r="EH467" s="429"/>
      <c r="EI467" s="429"/>
      <c r="EJ467" s="429"/>
      <c r="EK467" s="429"/>
      <c r="EL467" s="429"/>
      <c r="EM467" s="429"/>
      <c r="EN467" s="429"/>
      <c r="EO467" s="429"/>
      <c r="EP467" s="429"/>
      <c r="EQ467" s="429"/>
      <c r="ER467" s="429"/>
      <c r="ES467" s="429"/>
      <c r="ET467" s="429"/>
      <c r="EU467" s="429"/>
      <c r="EV467" s="429"/>
      <c r="EW467" s="429"/>
      <c r="EX467" s="429"/>
      <c r="EY467" s="429"/>
      <c r="EZ467" s="429"/>
      <c r="FA467" s="429"/>
      <c r="FB467" s="429"/>
      <c r="FC467" s="429"/>
      <c r="FD467" s="429"/>
      <c r="FE467" s="429"/>
      <c r="FF467" s="429"/>
      <c r="FG467" s="429"/>
      <c r="FH467" s="429"/>
      <c r="FI467" s="429"/>
      <c r="FJ467" s="429"/>
      <c r="FK467" s="429"/>
      <c r="FL467" s="429"/>
      <c r="FM467" s="429"/>
      <c r="FN467" s="429"/>
      <c r="FO467" s="429"/>
      <c r="FP467" s="429"/>
      <c r="FQ467" s="429"/>
      <c r="FR467" s="429"/>
      <c r="FS467" s="429"/>
      <c r="FT467" s="429"/>
      <c r="FU467" s="429"/>
      <c r="FV467" s="429"/>
      <c r="FW467" s="429"/>
      <c r="FX467" s="429"/>
      <c r="FY467" s="429"/>
      <c r="FZ467" s="429"/>
      <c r="GA467" s="429"/>
      <c r="GB467" s="429"/>
      <c r="GC467" s="429"/>
      <c r="GD467" s="429"/>
      <c r="GE467" s="429"/>
      <c r="GF467" s="429"/>
      <c r="GG467" s="429"/>
      <c r="GH467" s="429"/>
      <c r="GI467" s="429"/>
      <c r="GJ467" s="429"/>
      <c r="GK467" s="429"/>
      <c r="GL467" s="429"/>
      <c r="GM467" s="429"/>
      <c r="GN467" s="429"/>
      <c r="GO467" s="429"/>
      <c r="GP467" s="429"/>
      <c r="GQ467" s="429"/>
      <c r="GR467" s="429"/>
      <c r="GS467" s="429"/>
      <c r="GT467" s="429"/>
      <c r="GU467" s="429"/>
      <c r="GV467" s="429"/>
      <c r="GW467" s="429"/>
      <c r="GX467" s="429"/>
      <c r="GY467" s="429"/>
      <c r="GZ467" s="429"/>
      <c r="HA467" s="429"/>
      <c r="HB467" s="429"/>
      <c r="HC467" s="429"/>
      <c r="HD467" s="429"/>
      <c r="HE467" s="429"/>
      <c r="HF467" s="429"/>
      <c r="HG467" s="429"/>
      <c r="HH467" s="429"/>
      <c r="HI467" s="429"/>
      <c r="HJ467" s="429"/>
      <c r="HK467" s="429"/>
      <c r="HL467" s="429"/>
      <c r="HM467" s="429"/>
      <c r="HN467" s="429"/>
      <c r="HO467" s="429"/>
      <c r="HP467" s="429"/>
      <c r="HQ467" s="429"/>
      <c r="HR467" s="429"/>
      <c r="HS467" s="429"/>
      <c r="HT467" s="429"/>
      <c r="HU467" s="429"/>
      <c r="HV467" s="429"/>
      <c r="HW467" s="429"/>
      <c r="HX467" s="429"/>
      <c r="HY467" s="429"/>
      <c r="HZ467" s="429"/>
      <c r="IA467" s="429"/>
      <c r="IB467" s="429"/>
      <c r="IC467" s="429"/>
      <c r="ID467" s="429"/>
      <c r="IE467" s="429"/>
      <c r="IF467" s="429"/>
      <c r="IG467" s="429"/>
      <c r="IH467" s="429"/>
      <c r="II467" s="429"/>
      <c r="IJ467" s="429"/>
      <c r="IK467" s="429"/>
    </row>
    <row r="468" spans="1:245" s="430" customFormat="1" ht="18.75" customHeight="1">
      <c r="A468" s="27">
        <v>120</v>
      </c>
      <c r="B468" s="346"/>
      <c r="C468" s="747">
        <v>7902</v>
      </c>
      <c r="D468" s="748" t="s">
        <v>1026</v>
      </c>
      <c r="E468" s="722"/>
      <c r="F468" s="723">
        <f>G468+H468+I468+J468</f>
        <v>0</v>
      </c>
      <c r="G468" s="670"/>
      <c r="H468" s="616"/>
      <c r="I468" s="616"/>
      <c r="J468" s="617"/>
      <c r="K468" s="1605">
        <f t="shared" si="93"/>
      </c>
      <c r="L468" s="750"/>
      <c r="M468" s="421"/>
      <c r="N468" s="421"/>
      <c r="O468" s="421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1"/>
      <c r="AA468" s="426"/>
      <c r="AB468" s="426"/>
      <c r="AC468" s="427"/>
      <c r="AD468" s="426"/>
      <c r="AE468" s="426"/>
      <c r="AF468" s="427"/>
      <c r="AG468" s="426"/>
      <c r="AH468" s="426"/>
      <c r="AI468" s="427"/>
      <c r="AJ468" s="426"/>
      <c r="AK468" s="426"/>
      <c r="AL468" s="427"/>
      <c r="AM468" s="426"/>
      <c r="AN468" s="426"/>
      <c r="AO468" s="428"/>
      <c r="AP468" s="426"/>
      <c r="AQ468" s="426"/>
      <c r="AR468" s="427"/>
      <c r="AS468" s="426"/>
      <c r="AT468" s="426"/>
      <c r="AU468" s="427"/>
      <c r="AV468" s="426"/>
      <c r="AW468" s="427"/>
      <c r="AX468" s="428"/>
      <c r="AY468" s="427"/>
      <c r="AZ468" s="427"/>
      <c r="BA468" s="426"/>
      <c r="BB468" s="426"/>
      <c r="BC468" s="427"/>
      <c r="BD468" s="426"/>
      <c r="BE468" s="429"/>
      <c r="BF468" s="426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  <c r="DL468" s="429"/>
      <c r="DM468" s="429"/>
      <c r="DN468" s="429"/>
      <c r="DO468" s="429"/>
      <c r="DP468" s="429"/>
      <c r="DQ468" s="429"/>
      <c r="DR468" s="429"/>
      <c r="DS468" s="429"/>
      <c r="DT468" s="429"/>
      <c r="DU468" s="429"/>
      <c r="DV468" s="429"/>
      <c r="DW468" s="429"/>
      <c r="DX468" s="429"/>
      <c r="DY468" s="429"/>
      <c r="DZ468" s="429"/>
      <c r="EA468" s="429"/>
      <c r="EB468" s="429"/>
      <c r="EC468" s="429"/>
      <c r="ED468" s="429"/>
      <c r="EE468" s="429"/>
      <c r="EF468" s="429"/>
      <c r="EG468" s="429"/>
      <c r="EH468" s="429"/>
      <c r="EI468" s="429"/>
      <c r="EJ468" s="429"/>
      <c r="EK468" s="429"/>
      <c r="EL468" s="429"/>
      <c r="EM468" s="429"/>
      <c r="EN468" s="429"/>
      <c r="EO468" s="429"/>
      <c r="EP468" s="429"/>
      <c r="EQ468" s="429"/>
      <c r="ER468" s="429"/>
      <c r="ES468" s="429"/>
      <c r="ET468" s="429"/>
      <c r="EU468" s="429"/>
      <c r="EV468" s="429"/>
      <c r="EW468" s="429"/>
      <c r="EX468" s="429"/>
      <c r="EY468" s="429"/>
      <c r="EZ468" s="429"/>
      <c r="FA468" s="429"/>
      <c r="FB468" s="429"/>
      <c r="FC468" s="429"/>
      <c r="FD468" s="429"/>
      <c r="FE468" s="429"/>
      <c r="FF468" s="429"/>
      <c r="FG468" s="429"/>
      <c r="FH468" s="429"/>
      <c r="FI468" s="429"/>
      <c r="FJ468" s="429"/>
      <c r="FK468" s="429"/>
      <c r="FL468" s="429"/>
      <c r="FM468" s="429"/>
      <c r="FN468" s="429"/>
      <c r="FO468" s="429"/>
      <c r="FP468" s="429"/>
      <c r="FQ468" s="429"/>
      <c r="FR468" s="429"/>
      <c r="FS468" s="429"/>
      <c r="FT468" s="429"/>
      <c r="FU468" s="429"/>
      <c r="FV468" s="429"/>
      <c r="FW468" s="429"/>
      <c r="FX468" s="429"/>
      <c r="FY468" s="429"/>
      <c r="FZ468" s="429"/>
      <c r="GA468" s="429"/>
      <c r="GB468" s="429"/>
      <c r="GC468" s="429"/>
      <c r="GD468" s="429"/>
      <c r="GE468" s="429"/>
      <c r="GF468" s="429"/>
      <c r="GG468" s="429"/>
      <c r="GH468" s="429"/>
      <c r="GI468" s="429"/>
      <c r="GJ468" s="429"/>
      <c r="GK468" s="429"/>
      <c r="GL468" s="429"/>
      <c r="GM468" s="429"/>
      <c r="GN468" s="429"/>
      <c r="GO468" s="429"/>
      <c r="GP468" s="429"/>
      <c r="GQ468" s="429"/>
      <c r="GR468" s="429"/>
      <c r="GS468" s="429"/>
      <c r="GT468" s="429"/>
      <c r="GU468" s="429"/>
      <c r="GV468" s="429"/>
      <c r="GW468" s="429"/>
      <c r="GX468" s="429"/>
      <c r="GY468" s="429"/>
      <c r="GZ468" s="429"/>
      <c r="HA468" s="429"/>
      <c r="HB468" s="429"/>
      <c r="HC468" s="429"/>
      <c r="HD468" s="429"/>
      <c r="HE468" s="429"/>
      <c r="HF468" s="429"/>
      <c r="HG468" s="429"/>
      <c r="HH468" s="429"/>
      <c r="HI468" s="429"/>
      <c r="HJ468" s="429"/>
      <c r="HK468" s="429"/>
      <c r="HL468" s="429"/>
      <c r="HM468" s="429"/>
      <c r="HN468" s="429"/>
      <c r="HO468" s="429"/>
      <c r="HP468" s="429"/>
      <c r="HQ468" s="429"/>
      <c r="HR468" s="429"/>
      <c r="HS468" s="429"/>
      <c r="HT468" s="429"/>
      <c r="HU468" s="429"/>
      <c r="HV468" s="429"/>
      <c r="HW468" s="429"/>
      <c r="HX468" s="429"/>
      <c r="HY468" s="429"/>
      <c r="HZ468" s="429"/>
      <c r="IA468" s="429"/>
      <c r="IB468" s="429"/>
      <c r="IC468" s="429"/>
      <c r="ID468" s="429"/>
      <c r="IE468" s="429"/>
      <c r="IF468" s="429"/>
      <c r="IG468" s="429"/>
      <c r="IH468" s="429"/>
      <c r="II468" s="429"/>
      <c r="IJ468" s="429"/>
      <c r="IK468" s="429"/>
    </row>
    <row r="469" spans="1:26" s="406" customFormat="1" ht="18.75" customHeight="1">
      <c r="A469" s="8">
        <v>125</v>
      </c>
      <c r="B469" s="598">
        <v>8000</v>
      </c>
      <c r="C469" s="1769" t="s">
        <v>1151</v>
      </c>
      <c r="D469" s="1769"/>
      <c r="E469" s="724">
        <f aca="true" t="shared" si="99" ref="E469:J469">SUM(E470:E484)</f>
        <v>0</v>
      </c>
      <c r="F469" s="725">
        <f t="shared" si="99"/>
        <v>0</v>
      </c>
      <c r="G469" s="795">
        <f t="shared" si="99"/>
        <v>0</v>
      </c>
      <c r="H469" s="793">
        <f t="shared" si="99"/>
        <v>0</v>
      </c>
      <c r="I469" s="793">
        <f t="shared" si="99"/>
        <v>0</v>
      </c>
      <c r="J469" s="761">
        <f t="shared" si="99"/>
        <v>0</v>
      </c>
      <c r="K469" s="1605">
        <f t="shared" si="93"/>
      </c>
      <c r="L469" s="750"/>
      <c r="M469" s="428"/>
      <c r="N469" s="428"/>
      <c r="O469" s="428"/>
      <c r="P469" s="428"/>
      <c r="Q469" s="428"/>
      <c r="R469" s="428"/>
      <c r="S469" s="428"/>
      <c r="T469" s="428"/>
      <c r="U469" s="428"/>
      <c r="V469" s="428"/>
      <c r="W469" s="428"/>
      <c r="X469" s="428"/>
      <c r="Y469" s="428"/>
      <c r="Z469" s="428"/>
    </row>
    <row r="470" spans="1:26" ht="18.75" customHeight="1">
      <c r="A470" s="9">
        <v>130</v>
      </c>
      <c r="B470" s="353"/>
      <c r="C470" s="737">
        <v>8011</v>
      </c>
      <c r="D470" s="749" t="s">
        <v>1027</v>
      </c>
      <c r="E470" s="739"/>
      <c r="F470" s="740">
        <f aca="true" t="shared" si="100" ref="F470:F484">G470+H470+I470+J470</f>
        <v>0</v>
      </c>
      <c r="G470" s="796"/>
      <c r="H470" s="797"/>
      <c r="I470" s="797"/>
      <c r="J470" s="762"/>
      <c r="K470" s="1605">
        <f t="shared" si="93"/>
      </c>
      <c r="L470" s="750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28"/>
    </row>
    <row r="471" spans="1:26" ht="18.75" customHeight="1">
      <c r="A471" s="9">
        <v>135</v>
      </c>
      <c r="B471" s="353"/>
      <c r="C471" s="349">
        <v>8012</v>
      </c>
      <c r="D471" s="350" t="s">
        <v>1747</v>
      </c>
      <c r="E471" s="706"/>
      <c r="F471" s="707">
        <f t="shared" si="100"/>
        <v>0</v>
      </c>
      <c r="G471" s="606"/>
      <c r="H471" s="607"/>
      <c r="I471" s="607"/>
      <c r="J471" s="608"/>
      <c r="K471" s="1605">
        <f t="shared" si="93"/>
      </c>
      <c r="L471" s="750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</row>
    <row r="472" spans="1:12" ht="18.75" customHeight="1">
      <c r="A472" s="9">
        <v>140</v>
      </c>
      <c r="B472" s="353"/>
      <c r="C472" s="349">
        <v>8017</v>
      </c>
      <c r="D472" s="350" t="s">
        <v>1748</v>
      </c>
      <c r="E472" s="706"/>
      <c r="F472" s="707">
        <f t="shared" si="100"/>
        <v>0</v>
      </c>
      <c r="G472" s="606"/>
      <c r="H472" s="607"/>
      <c r="I472" s="607"/>
      <c r="J472" s="608"/>
      <c r="K472" s="1605">
        <f t="shared" si="93"/>
      </c>
      <c r="L472" s="750"/>
    </row>
    <row r="473" spans="1:12" ht="18.75" customHeight="1">
      <c r="A473" s="9">
        <v>145</v>
      </c>
      <c r="B473" s="353"/>
      <c r="C473" s="373">
        <v>8018</v>
      </c>
      <c r="D473" s="384" t="s">
        <v>1749</v>
      </c>
      <c r="E473" s="722"/>
      <c r="F473" s="723">
        <f t="shared" si="100"/>
        <v>0</v>
      </c>
      <c r="G473" s="670"/>
      <c r="H473" s="610"/>
      <c r="I473" s="610"/>
      <c r="J473" s="611"/>
      <c r="K473" s="1605">
        <f t="shared" si="93"/>
      </c>
      <c r="L473" s="750"/>
    </row>
    <row r="474" spans="1:12" ht="18.75" customHeight="1">
      <c r="A474" s="9">
        <v>150</v>
      </c>
      <c r="B474" s="353"/>
      <c r="C474" s="527">
        <v>8031</v>
      </c>
      <c r="D474" s="528" t="s">
        <v>1750</v>
      </c>
      <c r="E474" s="710"/>
      <c r="F474" s="711">
        <f t="shared" si="100"/>
        <v>0</v>
      </c>
      <c r="G474" s="612"/>
      <c r="H474" s="613"/>
      <c r="I474" s="613"/>
      <c r="J474" s="614"/>
      <c r="K474" s="1605">
        <f t="shared" si="93"/>
      </c>
      <c r="L474" s="750"/>
    </row>
    <row r="475" spans="1:12" ht="18.75" customHeight="1">
      <c r="A475" s="9">
        <v>155</v>
      </c>
      <c r="B475" s="353"/>
      <c r="C475" s="349">
        <v>8032</v>
      </c>
      <c r="D475" s="350" t="s">
        <v>1751</v>
      </c>
      <c r="E475" s="706"/>
      <c r="F475" s="707">
        <f t="shared" si="100"/>
        <v>0</v>
      </c>
      <c r="G475" s="606"/>
      <c r="H475" s="607"/>
      <c r="I475" s="607"/>
      <c r="J475" s="608"/>
      <c r="K475" s="1605">
        <f t="shared" si="93"/>
      </c>
      <c r="L475" s="750"/>
    </row>
    <row r="476" spans="1:12" ht="18.75" customHeight="1">
      <c r="A476" s="9">
        <v>175</v>
      </c>
      <c r="B476" s="353"/>
      <c r="C476" s="349">
        <v>8037</v>
      </c>
      <c r="D476" s="350" t="s">
        <v>1752</v>
      </c>
      <c r="E476" s="706"/>
      <c r="F476" s="707">
        <f t="shared" si="100"/>
        <v>0</v>
      </c>
      <c r="G476" s="606"/>
      <c r="H476" s="607"/>
      <c r="I476" s="607"/>
      <c r="J476" s="608"/>
      <c r="K476" s="1605">
        <f t="shared" si="93"/>
      </c>
      <c r="L476" s="750"/>
    </row>
    <row r="477" spans="1:12" ht="18.75" customHeight="1">
      <c r="A477" s="9">
        <v>180</v>
      </c>
      <c r="B477" s="353"/>
      <c r="C477" s="529">
        <v>8038</v>
      </c>
      <c r="D477" s="575" t="s">
        <v>1853</v>
      </c>
      <c r="E477" s="708"/>
      <c r="F477" s="709">
        <f t="shared" si="100"/>
        <v>0</v>
      </c>
      <c r="G477" s="609"/>
      <c r="H477" s="610"/>
      <c r="I477" s="610"/>
      <c r="J477" s="611"/>
      <c r="K477" s="1605">
        <f t="shared" si="93"/>
      </c>
      <c r="L477" s="750"/>
    </row>
    <row r="478" spans="1:12" ht="18.75" customHeight="1">
      <c r="A478" s="9">
        <v>185</v>
      </c>
      <c r="B478" s="353"/>
      <c r="C478" s="527">
        <v>8051</v>
      </c>
      <c r="D478" s="589" t="s">
        <v>1</v>
      </c>
      <c r="E478" s="710"/>
      <c r="F478" s="711">
        <f t="shared" si="100"/>
        <v>0</v>
      </c>
      <c r="G478" s="612"/>
      <c r="H478" s="613"/>
      <c r="I478" s="613"/>
      <c r="J478" s="614"/>
      <c r="K478" s="1605">
        <f t="shared" si="93"/>
      </c>
      <c r="L478" s="750"/>
    </row>
    <row r="479" spans="1:12" ht="18.75" customHeight="1">
      <c r="A479" s="9">
        <v>190</v>
      </c>
      <c r="B479" s="353"/>
      <c r="C479" s="349">
        <v>8052</v>
      </c>
      <c r="D479" s="393" t="s">
        <v>2</v>
      </c>
      <c r="E479" s="706"/>
      <c r="F479" s="707">
        <f t="shared" si="100"/>
        <v>0</v>
      </c>
      <c r="G479" s="606"/>
      <c r="H479" s="607"/>
      <c r="I479" s="607"/>
      <c r="J479" s="608"/>
      <c r="K479" s="1605">
        <f t="shared" si="93"/>
      </c>
      <c r="L479" s="750"/>
    </row>
    <row r="480" spans="1:12" ht="18.75" customHeight="1">
      <c r="A480" s="9">
        <v>195</v>
      </c>
      <c r="B480" s="353"/>
      <c r="C480" s="349">
        <v>8057</v>
      </c>
      <c r="D480" s="393" t="s">
        <v>3</v>
      </c>
      <c r="E480" s="706"/>
      <c r="F480" s="707">
        <f t="shared" si="100"/>
        <v>0</v>
      </c>
      <c r="G480" s="606"/>
      <c r="H480" s="607"/>
      <c r="I480" s="607"/>
      <c r="J480" s="608"/>
      <c r="K480" s="1605">
        <f t="shared" si="93"/>
      </c>
      <c r="L480" s="750"/>
    </row>
    <row r="481" spans="1:12" ht="18.75" customHeight="1">
      <c r="A481" s="9">
        <v>200</v>
      </c>
      <c r="B481" s="353"/>
      <c r="C481" s="529">
        <v>8058</v>
      </c>
      <c r="D481" s="586" t="s">
        <v>4</v>
      </c>
      <c r="E481" s="708"/>
      <c r="F481" s="709">
        <f t="shared" si="100"/>
        <v>0</v>
      </c>
      <c r="G481" s="609"/>
      <c r="H481" s="610"/>
      <c r="I481" s="610"/>
      <c r="J481" s="611"/>
      <c r="K481" s="1605">
        <f t="shared" si="93"/>
      </c>
      <c r="L481" s="750"/>
    </row>
    <row r="482" spans="1:12" ht="18.75" customHeight="1">
      <c r="A482" s="9">
        <v>205</v>
      </c>
      <c r="B482" s="353"/>
      <c r="C482" s="434">
        <v>8080</v>
      </c>
      <c r="D482" s="574" t="s">
        <v>1775</v>
      </c>
      <c r="E482" s="809"/>
      <c r="F482" s="759">
        <f t="shared" si="100"/>
        <v>0</v>
      </c>
      <c r="G482" s="798"/>
      <c r="H482" s="799"/>
      <c r="I482" s="799"/>
      <c r="J482" s="763"/>
      <c r="K482" s="1605">
        <f t="shared" si="93"/>
      </c>
      <c r="L482" s="750"/>
    </row>
    <row r="483" spans="1:12" ht="18.75" customHeight="1">
      <c r="A483" s="9">
        <v>210</v>
      </c>
      <c r="B483" s="353"/>
      <c r="C483" s="737">
        <v>8097</v>
      </c>
      <c r="D483" s="744" t="s">
        <v>1854</v>
      </c>
      <c r="E483" s="739"/>
      <c r="F483" s="740">
        <f t="shared" si="100"/>
        <v>0</v>
      </c>
      <c r="G483" s="796"/>
      <c r="H483" s="797"/>
      <c r="I483" s="797"/>
      <c r="J483" s="762"/>
      <c r="K483" s="1605">
        <f t="shared" si="93"/>
      </c>
      <c r="L483" s="750"/>
    </row>
    <row r="484" spans="1:12" ht="18.75" customHeight="1">
      <c r="A484" s="9">
        <v>215</v>
      </c>
      <c r="B484" s="353"/>
      <c r="C484" s="352">
        <v>8098</v>
      </c>
      <c r="D484" s="394" t="s">
        <v>1855</v>
      </c>
      <c r="E484" s="712"/>
      <c r="F484" s="713">
        <f t="shared" si="100"/>
        <v>0</v>
      </c>
      <c r="G484" s="615"/>
      <c r="H484" s="616"/>
      <c r="I484" s="616"/>
      <c r="J484" s="617"/>
      <c r="K484" s="1605">
        <f t="shared" si="93"/>
      </c>
      <c r="L484" s="750"/>
    </row>
    <row r="485" spans="1:26" s="406" customFormat="1" ht="18.75" customHeight="1">
      <c r="A485" s="8">
        <v>220</v>
      </c>
      <c r="B485" s="598">
        <v>8100</v>
      </c>
      <c r="C485" s="1762" t="s">
        <v>0</v>
      </c>
      <c r="D485" s="1763"/>
      <c r="E485" s="724">
        <f aca="true" t="shared" si="101" ref="E485:J485">SUM(E486:E489)</f>
        <v>0</v>
      </c>
      <c r="F485" s="725">
        <f t="shared" si="101"/>
        <v>0</v>
      </c>
      <c r="G485" s="795">
        <f t="shared" si="101"/>
        <v>0</v>
      </c>
      <c r="H485" s="793">
        <f t="shared" si="101"/>
        <v>0</v>
      </c>
      <c r="I485" s="793">
        <f t="shared" si="101"/>
        <v>0</v>
      </c>
      <c r="J485" s="761">
        <f t="shared" si="101"/>
        <v>0</v>
      </c>
      <c r="K485" s="1605">
        <f t="shared" si="93"/>
      </c>
      <c r="L485" s="750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</row>
    <row r="486" spans="1:12" ht="18.75" customHeight="1">
      <c r="A486" s="9">
        <v>225</v>
      </c>
      <c r="B486" s="346"/>
      <c r="C486" s="347">
        <v>8111</v>
      </c>
      <c r="D486" s="388" t="s">
        <v>1856</v>
      </c>
      <c r="E486" s="704"/>
      <c r="F486" s="705">
        <f>G486+H486+I486+J486</f>
        <v>0</v>
      </c>
      <c r="G486" s="603"/>
      <c r="H486" s="604"/>
      <c r="I486" s="604"/>
      <c r="J486" s="605"/>
      <c r="K486" s="1605">
        <f t="shared" si="93"/>
      </c>
      <c r="L486" s="750"/>
    </row>
    <row r="487" spans="1:26" ht="18.75" customHeight="1">
      <c r="A487" s="9">
        <v>230</v>
      </c>
      <c r="B487" s="346"/>
      <c r="C487" s="529">
        <v>8112</v>
      </c>
      <c r="D487" s="530" t="s">
        <v>1857</v>
      </c>
      <c r="E487" s="708"/>
      <c r="F487" s="709">
        <f>G487+H487+I487+J487</f>
        <v>0</v>
      </c>
      <c r="G487" s="609"/>
      <c r="H487" s="610"/>
      <c r="I487" s="610"/>
      <c r="J487" s="611"/>
      <c r="K487" s="1605">
        <f t="shared" si="93"/>
      </c>
      <c r="L487" s="750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</row>
    <row r="488" spans="1:12" ht="31.5">
      <c r="A488" s="9">
        <v>235</v>
      </c>
      <c r="B488" s="355"/>
      <c r="C488" s="527">
        <v>8121</v>
      </c>
      <c r="D488" s="770" t="s">
        <v>1858</v>
      </c>
      <c r="E488" s="710"/>
      <c r="F488" s="711">
        <f>G488+H488+I488+J488</f>
        <v>0</v>
      </c>
      <c r="G488" s="612"/>
      <c r="H488" s="613"/>
      <c r="I488" s="613"/>
      <c r="J488" s="614"/>
      <c r="K488" s="1605">
        <f t="shared" si="93"/>
      </c>
      <c r="L488" s="750"/>
    </row>
    <row r="489" spans="1:12" ht="31.5">
      <c r="A489" s="9">
        <v>240</v>
      </c>
      <c r="B489" s="346"/>
      <c r="C489" s="352">
        <v>8122</v>
      </c>
      <c r="D489" s="394" t="s">
        <v>221</v>
      </c>
      <c r="E489" s="712"/>
      <c r="F489" s="713">
        <f>G489+H489+I489+J489</f>
        <v>0</v>
      </c>
      <c r="G489" s="615"/>
      <c r="H489" s="616"/>
      <c r="I489" s="616"/>
      <c r="J489" s="617"/>
      <c r="K489" s="1605">
        <f t="shared" si="93"/>
      </c>
      <c r="L489" s="750"/>
    </row>
    <row r="490" spans="1:26" s="406" customFormat="1" ht="18.75" customHeight="1">
      <c r="A490" s="8">
        <v>245</v>
      </c>
      <c r="B490" s="598">
        <v>8200</v>
      </c>
      <c r="C490" s="1762" t="s">
        <v>222</v>
      </c>
      <c r="D490" s="1763"/>
      <c r="E490" s="727"/>
      <c r="F490" s="729">
        <f>G490+H490+I490+J490</f>
        <v>0</v>
      </c>
      <c r="G490" s="802"/>
      <c r="H490" s="803"/>
      <c r="I490" s="803"/>
      <c r="J490" s="765"/>
      <c r="K490" s="1605">
        <f t="shared" si="93"/>
      </c>
      <c r="L490" s="750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</row>
    <row r="491" spans="1:26" s="406" customFormat="1" ht="18.75" customHeight="1">
      <c r="A491" s="8">
        <v>255</v>
      </c>
      <c r="B491" s="598">
        <v>8300</v>
      </c>
      <c r="C491" s="1767" t="s">
        <v>9</v>
      </c>
      <c r="D491" s="1767"/>
      <c r="E491" s="724">
        <f aca="true" t="shared" si="102" ref="E491:J491">SUM(E492:E499)</f>
        <v>0</v>
      </c>
      <c r="F491" s="725">
        <f t="shared" si="102"/>
        <v>0</v>
      </c>
      <c r="G491" s="795">
        <f t="shared" si="102"/>
        <v>0</v>
      </c>
      <c r="H491" s="793">
        <f t="shared" si="102"/>
        <v>0</v>
      </c>
      <c r="I491" s="793">
        <f t="shared" si="102"/>
        <v>0</v>
      </c>
      <c r="J491" s="761">
        <f t="shared" si="102"/>
        <v>0</v>
      </c>
      <c r="K491" s="1605">
        <f t="shared" si="93"/>
      </c>
      <c r="L491" s="750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</row>
    <row r="492" spans="1:26" ht="18.75" customHeight="1">
      <c r="A492" s="10">
        <v>260</v>
      </c>
      <c r="B492" s="355"/>
      <c r="C492" s="347">
        <v>8311</v>
      </c>
      <c r="D492" s="388" t="s">
        <v>223</v>
      </c>
      <c r="E492" s="704"/>
      <c r="F492" s="705">
        <f aca="true" t="shared" si="103" ref="F492:F499">G492+H492+I492+J492</f>
        <v>0</v>
      </c>
      <c r="G492" s="603"/>
      <c r="H492" s="604"/>
      <c r="I492" s="604"/>
      <c r="J492" s="605"/>
      <c r="K492" s="1605">
        <f t="shared" si="93"/>
      </c>
      <c r="L492" s="750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</row>
    <row r="493" spans="1:26" ht="18.75" customHeight="1">
      <c r="A493" s="10">
        <v>261</v>
      </c>
      <c r="B493" s="346"/>
      <c r="C493" s="373">
        <v>8312</v>
      </c>
      <c r="D493" s="769" t="s">
        <v>224</v>
      </c>
      <c r="E493" s="722"/>
      <c r="F493" s="723">
        <f t="shared" si="103"/>
        <v>0</v>
      </c>
      <c r="G493" s="670"/>
      <c r="H493" s="671"/>
      <c r="I493" s="671"/>
      <c r="J493" s="672"/>
      <c r="K493" s="1605">
        <f t="shared" si="93"/>
      </c>
      <c r="L493" s="750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</row>
    <row r="494" spans="1:12" ht="18.75" customHeight="1">
      <c r="A494" s="10">
        <v>262</v>
      </c>
      <c r="B494" s="346"/>
      <c r="C494" s="527">
        <v>8321</v>
      </c>
      <c r="D494" s="770" t="s">
        <v>225</v>
      </c>
      <c r="E494" s="710"/>
      <c r="F494" s="711">
        <f t="shared" si="103"/>
        <v>0</v>
      </c>
      <c r="G494" s="612"/>
      <c r="H494" s="613"/>
      <c r="I494" s="613"/>
      <c r="J494" s="614"/>
      <c r="K494" s="1605">
        <f t="shared" si="93"/>
      </c>
      <c r="L494" s="750"/>
    </row>
    <row r="495" spans="1:12" ht="18.75" customHeight="1">
      <c r="A495" s="10">
        <v>263</v>
      </c>
      <c r="B495" s="346"/>
      <c r="C495" s="529">
        <v>8322</v>
      </c>
      <c r="D495" s="530" t="s">
        <v>226</v>
      </c>
      <c r="E495" s="708"/>
      <c r="F495" s="709">
        <f t="shared" si="103"/>
        <v>0</v>
      </c>
      <c r="G495" s="609"/>
      <c r="H495" s="610"/>
      <c r="I495" s="610"/>
      <c r="J495" s="611"/>
      <c r="K495" s="1605">
        <f t="shared" si="93"/>
      </c>
      <c r="L495" s="750"/>
    </row>
    <row r="496" spans="1:12" ht="18.75" customHeight="1">
      <c r="A496" s="10">
        <v>264</v>
      </c>
      <c r="B496" s="355"/>
      <c r="C496" s="527">
        <v>8371</v>
      </c>
      <c r="D496" s="770" t="s">
        <v>227</v>
      </c>
      <c r="E496" s="710"/>
      <c r="F496" s="711">
        <f t="shared" si="103"/>
        <v>0</v>
      </c>
      <c r="G496" s="612"/>
      <c r="H496" s="613"/>
      <c r="I496" s="613"/>
      <c r="J496" s="614"/>
      <c r="K496" s="1605">
        <f t="shared" si="93"/>
      </c>
      <c r="L496" s="750"/>
    </row>
    <row r="497" spans="1:12" ht="18.75" customHeight="1">
      <c r="A497" s="10">
        <v>265</v>
      </c>
      <c r="B497" s="346"/>
      <c r="C497" s="529">
        <v>8372</v>
      </c>
      <c r="D497" s="530" t="s">
        <v>228</v>
      </c>
      <c r="E497" s="708"/>
      <c r="F497" s="709">
        <f t="shared" si="103"/>
        <v>0</v>
      </c>
      <c r="G497" s="609"/>
      <c r="H497" s="610"/>
      <c r="I497" s="610"/>
      <c r="J497" s="611"/>
      <c r="K497" s="1605">
        <f t="shared" si="93"/>
      </c>
      <c r="L497" s="750"/>
    </row>
    <row r="498" spans="1:12" ht="18.75" customHeight="1">
      <c r="A498" s="10">
        <v>266</v>
      </c>
      <c r="B498" s="346"/>
      <c r="C498" s="527">
        <v>8381</v>
      </c>
      <c r="D498" s="770" t="s">
        <v>229</v>
      </c>
      <c r="E498" s="710"/>
      <c r="F498" s="711">
        <f t="shared" si="103"/>
        <v>0</v>
      </c>
      <c r="G498" s="612"/>
      <c r="H498" s="613"/>
      <c r="I498" s="613"/>
      <c r="J498" s="614"/>
      <c r="K498" s="1605">
        <f t="shared" si="93"/>
      </c>
      <c r="L498" s="750"/>
    </row>
    <row r="499" spans="1:12" ht="18.75" customHeight="1">
      <c r="A499" s="10">
        <v>267</v>
      </c>
      <c r="B499" s="346"/>
      <c r="C499" s="352">
        <v>8382</v>
      </c>
      <c r="D499" s="394" t="s">
        <v>230</v>
      </c>
      <c r="E499" s="712"/>
      <c r="F499" s="713">
        <f t="shared" si="103"/>
        <v>0</v>
      </c>
      <c r="G499" s="615"/>
      <c r="H499" s="616"/>
      <c r="I499" s="616"/>
      <c r="J499" s="617"/>
      <c r="K499" s="1605">
        <f t="shared" si="93"/>
      </c>
      <c r="L499" s="750"/>
    </row>
    <row r="500" spans="1:26" s="406" customFormat="1" ht="18.75" customHeight="1">
      <c r="A500" s="8">
        <v>295</v>
      </c>
      <c r="B500" s="598">
        <v>8500</v>
      </c>
      <c r="C500" s="1769" t="s">
        <v>231</v>
      </c>
      <c r="D500" s="1769"/>
      <c r="E500" s="724">
        <f aca="true" t="shared" si="104" ref="E500:J500">SUM(E501:E503)</f>
        <v>0</v>
      </c>
      <c r="F500" s="725">
        <f t="shared" si="104"/>
        <v>0</v>
      </c>
      <c r="G500" s="795">
        <f t="shared" si="104"/>
        <v>0</v>
      </c>
      <c r="H500" s="793">
        <f t="shared" si="104"/>
        <v>0</v>
      </c>
      <c r="I500" s="793">
        <f t="shared" si="104"/>
        <v>0</v>
      </c>
      <c r="J500" s="761">
        <f t="shared" si="104"/>
        <v>0</v>
      </c>
      <c r="K500" s="1605">
        <f t="shared" si="93"/>
      </c>
      <c r="L500" s="750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</row>
    <row r="501" spans="1:12" ht="18.75" customHeight="1">
      <c r="A501" s="9">
        <v>300</v>
      </c>
      <c r="B501" s="346"/>
      <c r="C501" s="347">
        <v>8501</v>
      </c>
      <c r="D501" s="348" t="s">
        <v>232</v>
      </c>
      <c r="E501" s="704"/>
      <c r="F501" s="705">
        <f>G501+H501+I501+J501</f>
        <v>0</v>
      </c>
      <c r="G501" s="603"/>
      <c r="H501" s="604"/>
      <c r="I501" s="604"/>
      <c r="J501" s="605"/>
      <c r="K501" s="1605">
        <f t="shared" si="93"/>
      </c>
      <c r="L501" s="750"/>
    </row>
    <row r="502" spans="1:26" ht="18.75" customHeight="1">
      <c r="A502" s="9">
        <v>305</v>
      </c>
      <c r="B502" s="346"/>
      <c r="C502" s="349">
        <v>8502</v>
      </c>
      <c r="D502" s="350" t="s">
        <v>233</v>
      </c>
      <c r="E502" s="706"/>
      <c r="F502" s="707">
        <f>G502+H502+I502+J502</f>
        <v>0</v>
      </c>
      <c r="G502" s="606"/>
      <c r="H502" s="607"/>
      <c r="I502" s="607"/>
      <c r="J502" s="608"/>
      <c r="K502" s="1605">
        <f t="shared" si="93"/>
      </c>
      <c r="L502" s="750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</row>
    <row r="503" spans="1:12" ht="18.75" customHeight="1">
      <c r="A503" s="9">
        <v>310</v>
      </c>
      <c r="B503" s="346"/>
      <c r="C503" s="352">
        <v>8504</v>
      </c>
      <c r="D503" s="394" t="s">
        <v>234</v>
      </c>
      <c r="E503" s="712"/>
      <c r="F503" s="713">
        <f>G503+H503+I503+J503</f>
        <v>0</v>
      </c>
      <c r="G503" s="615"/>
      <c r="H503" s="616"/>
      <c r="I503" s="616"/>
      <c r="J503" s="617"/>
      <c r="K503" s="1605">
        <f t="shared" si="93"/>
      </c>
      <c r="L503" s="750"/>
    </row>
    <row r="504" spans="1:26" s="406" customFormat="1" ht="18.75" customHeight="1">
      <c r="A504" s="8">
        <v>315</v>
      </c>
      <c r="B504" s="730">
        <v>8600</v>
      </c>
      <c r="C504" s="1769" t="s">
        <v>235</v>
      </c>
      <c r="D504" s="1769"/>
      <c r="E504" s="724">
        <f aca="true" t="shared" si="105" ref="E504:J504">SUM(E505:E508)</f>
        <v>0</v>
      </c>
      <c r="F504" s="725">
        <f t="shared" si="105"/>
        <v>0</v>
      </c>
      <c r="G504" s="795">
        <f t="shared" si="105"/>
        <v>0</v>
      </c>
      <c r="H504" s="793">
        <f t="shared" si="105"/>
        <v>0</v>
      </c>
      <c r="I504" s="793">
        <f t="shared" si="105"/>
        <v>0</v>
      </c>
      <c r="J504" s="761">
        <f t="shared" si="105"/>
        <v>0</v>
      </c>
      <c r="K504" s="1605">
        <f t="shared" si="93"/>
      </c>
      <c r="L504" s="750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9">
        <v>320</v>
      </c>
      <c r="B505" s="346"/>
      <c r="C505" s="556">
        <v>8611</v>
      </c>
      <c r="D505" s="557" t="s">
        <v>236</v>
      </c>
      <c r="E505" s="714"/>
      <c r="F505" s="715">
        <f>G505+H505+I505+J505</f>
        <v>0</v>
      </c>
      <c r="G505" s="618"/>
      <c r="H505" s="619"/>
      <c r="I505" s="619"/>
      <c r="J505" s="620"/>
      <c r="K505" s="1605">
        <f t="shared" si="93"/>
      </c>
      <c r="L505" s="750"/>
    </row>
    <row r="506" spans="1:26" ht="18.75" customHeight="1">
      <c r="A506" s="9">
        <v>325</v>
      </c>
      <c r="B506" s="346"/>
      <c r="C506" s="527">
        <v>8621</v>
      </c>
      <c r="D506" s="528" t="s">
        <v>237</v>
      </c>
      <c r="E506" s="710"/>
      <c r="F506" s="711">
        <f>G506+H506+I506+J506</f>
        <v>0</v>
      </c>
      <c r="G506" s="612"/>
      <c r="H506" s="613"/>
      <c r="I506" s="613"/>
      <c r="J506" s="614"/>
      <c r="K506" s="1605">
        <f t="shared" si="93"/>
      </c>
      <c r="L506" s="750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</row>
    <row r="507" spans="1:12" ht="18.75" customHeight="1">
      <c r="A507" s="9">
        <v>330</v>
      </c>
      <c r="B507" s="346"/>
      <c r="C507" s="529">
        <v>8623</v>
      </c>
      <c r="D507" s="575" t="s">
        <v>238</v>
      </c>
      <c r="E507" s="708"/>
      <c r="F507" s="709">
        <f>G507+H507+I507+J507</f>
        <v>0</v>
      </c>
      <c r="G507" s="609"/>
      <c r="H507" s="610"/>
      <c r="I507" s="610"/>
      <c r="J507" s="611"/>
      <c r="K507" s="1605">
        <f t="shared" si="93"/>
      </c>
      <c r="L507" s="750"/>
    </row>
    <row r="508" spans="1:12" ht="18.75" customHeight="1">
      <c r="A508" s="9">
        <v>340</v>
      </c>
      <c r="B508" s="346"/>
      <c r="C508" s="433">
        <v>8640</v>
      </c>
      <c r="D508" s="354" t="s">
        <v>239</v>
      </c>
      <c r="E508" s="726"/>
      <c r="F508" s="552">
        <f>G508+H508+I508+J508</f>
        <v>0</v>
      </c>
      <c r="G508" s="621"/>
      <c r="H508" s="622"/>
      <c r="I508" s="622"/>
      <c r="J508" s="623"/>
      <c r="K508" s="1605">
        <f t="shared" si="93"/>
      </c>
      <c r="L508" s="750"/>
    </row>
    <row r="509" spans="1:26" s="406" customFormat="1" ht="18.75" customHeight="1">
      <c r="A509" s="8">
        <v>295</v>
      </c>
      <c r="B509" s="598">
        <v>8700</v>
      </c>
      <c r="C509" s="1769" t="s">
        <v>1157</v>
      </c>
      <c r="D509" s="1771"/>
      <c r="E509" s="724">
        <f aca="true" t="shared" si="106" ref="E509:J509">SUM(E510:E511)</f>
        <v>0</v>
      </c>
      <c r="F509" s="725">
        <f t="shared" si="106"/>
        <v>0</v>
      </c>
      <c r="G509" s="795">
        <f t="shared" si="106"/>
        <v>0</v>
      </c>
      <c r="H509" s="793">
        <f t="shared" si="106"/>
        <v>0</v>
      </c>
      <c r="I509" s="793">
        <f t="shared" si="106"/>
        <v>0</v>
      </c>
      <c r="J509" s="761">
        <f t="shared" si="106"/>
        <v>0</v>
      </c>
      <c r="K509" s="1605">
        <f t="shared" si="93"/>
      </c>
      <c r="L509" s="750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</row>
    <row r="510" spans="1:12" ht="30">
      <c r="A510" s="9">
        <v>300</v>
      </c>
      <c r="B510" s="346"/>
      <c r="C510" s="347">
        <v>8733</v>
      </c>
      <c r="D510" s="348" t="s">
        <v>1859</v>
      </c>
      <c r="E510" s="704"/>
      <c r="F510" s="705">
        <f>G510+H510+I510+J510</f>
        <v>0</v>
      </c>
      <c r="G510" s="603"/>
      <c r="H510" s="604"/>
      <c r="I510" s="604"/>
      <c r="J510" s="605"/>
      <c r="K510" s="1605">
        <f t="shared" si="93"/>
      </c>
      <c r="L510" s="750"/>
    </row>
    <row r="511" spans="1:12" ht="15.75">
      <c r="A511" s="9">
        <v>310</v>
      </c>
      <c r="B511" s="346"/>
      <c r="C511" s="352">
        <v>8766</v>
      </c>
      <c r="D511" s="394" t="s">
        <v>1860</v>
      </c>
      <c r="E511" s="712"/>
      <c r="F511" s="713">
        <f>G511+H511+I511+J511</f>
        <v>0</v>
      </c>
      <c r="G511" s="615"/>
      <c r="H511" s="616"/>
      <c r="I511" s="616"/>
      <c r="J511" s="617"/>
      <c r="K511" s="1605">
        <f t="shared" si="93"/>
      </c>
      <c r="L511" s="750"/>
    </row>
    <row r="512" spans="1:26" s="406" customFormat="1" ht="18" customHeight="1">
      <c r="A512" s="8">
        <v>355</v>
      </c>
      <c r="B512" s="594">
        <v>8800</v>
      </c>
      <c r="C512" s="1762" t="s">
        <v>1156</v>
      </c>
      <c r="D512" s="1768"/>
      <c r="E512" s="724">
        <f aca="true" t="shared" si="107" ref="E512:J512">SUM(E513:E518)</f>
        <v>0</v>
      </c>
      <c r="F512" s="725">
        <f t="shared" si="107"/>
        <v>1002610</v>
      </c>
      <c r="G512" s="795">
        <f t="shared" si="107"/>
        <v>1002610</v>
      </c>
      <c r="H512" s="793">
        <f t="shared" si="107"/>
        <v>0</v>
      </c>
      <c r="I512" s="793">
        <f t="shared" si="107"/>
        <v>0</v>
      </c>
      <c r="J512" s="761">
        <f t="shared" si="107"/>
        <v>0</v>
      </c>
      <c r="K512" s="1605">
        <f t="shared" si="93"/>
        <v>1</v>
      </c>
      <c r="L512" s="750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</row>
    <row r="513" spans="1:12" ht="18" customHeight="1">
      <c r="A513" s="9">
        <v>360</v>
      </c>
      <c r="B513" s="346"/>
      <c r="C513" s="347">
        <v>8801</v>
      </c>
      <c r="D513" s="348" t="s">
        <v>1865</v>
      </c>
      <c r="E513" s="720"/>
      <c r="F513" s="705">
        <f aca="true" t="shared" si="108" ref="F513:F518">G513+H513+I513+J513</f>
        <v>0</v>
      </c>
      <c r="G513" s="603"/>
      <c r="H513" s="604"/>
      <c r="I513" s="604"/>
      <c r="J513" s="605"/>
      <c r="K513" s="1605">
        <f aca="true" t="shared" si="109" ref="K513:K576">(IF($E513&lt;&gt;0,$K$2,IF($F513&lt;&gt;0,$K$2,IF($G513&lt;&gt;0,$K$2,IF($H513&lt;&gt;0,$K$2,IF($I513&lt;&gt;0,$K$2,IF($J513&lt;&gt;0,$K$2,"")))))))</f>
      </c>
      <c r="L513" s="750"/>
    </row>
    <row r="514" spans="1:26" ht="18" customHeight="1">
      <c r="A514" s="9">
        <v>365</v>
      </c>
      <c r="B514" s="346"/>
      <c r="C514" s="349">
        <v>8802</v>
      </c>
      <c r="D514" s="350" t="s">
        <v>1866</v>
      </c>
      <c r="E514" s="718"/>
      <c r="F514" s="707">
        <f t="shared" si="108"/>
        <v>0</v>
      </c>
      <c r="G514" s="606"/>
      <c r="H514" s="607"/>
      <c r="I514" s="607"/>
      <c r="J514" s="608"/>
      <c r="K514" s="1605">
        <f t="shared" si="109"/>
      </c>
      <c r="L514" s="750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</row>
    <row r="515" spans="1:26" ht="32.25" customHeight="1">
      <c r="A515" s="9">
        <v>365</v>
      </c>
      <c r="B515" s="346"/>
      <c r="C515" s="349">
        <v>8803</v>
      </c>
      <c r="D515" s="350" t="s">
        <v>5</v>
      </c>
      <c r="E515" s="718"/>
      <c r="F515" s="707">
        <f t="shared" si="108"/>
        <v>0</v>
      </c>
      <c r="G515" s="606"/>
      <c r="H515" s="607"/>
      <c r="I515" s="607"/>
      <c r="J515" s="608"/>
      <c r="K515" s="1605">
        <f t="shared" si="109"/>
      </c>
      <c r="L515" s="750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</row>
    <row r="516" spans="1:12" ht="18" customHeight="1">
      <c r="A516" s="9">
        <v>370</v>
      </c>
      <c r="B516" s="346"/>
      <c r="C516" s="349">
        <v>8804</v>
      </c>
      <c r="D516" s="350" t="s">
        <v>1862</v>
      </c>
      <c r="E516" s="718"/>
      <c r="F516" s="707">
        <f t="shared" si="108"/>
        <v>0</v>
      </c>
      <c r="G516" s="606"/>
      <c r="H516" s="607"/>
      <c r="I516" s="607"/>
      <c r="J516" s="608"/>
      <c r="K516" s="1605">
        <f t="shared" si="109"/>
      </c>
      <c r="L516" s="750"/>
    </row>
    <row r="517" spans="1:26" ht="18" customHeight="1">
      <c r="A517" s="9">
        <v>365</v>
      </c>
      <c r="B517" s="346"/>
      <c r="C517" s="349" t="s">
        <v>1861</v>
      </c>
      <c r="D517" s="771" t="s">
        <v>1863</v>
      </c>
      <c r="E517" s="718"/>
      <c r="F517" s="707">
        <f t="shared" si="108"/>
        <v>1002610</v>
      </c>
      <c r="G517" s="1610">
        <v>1002610</v>
      </c>
      <c r="H517" s="607"/>
      <c r="I517" s="607"/>
      <c r="J517" s="608"/>
      <c r="K517" s="1605">
        <f t="shared" si="109"/>
        <v>1</v>
      </c>
      <c r="L517" s="750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</row>
    <row r="518" spans="1:12" ht="18" customHeight="1">
      <c r="A518" s="9">
        <v>370</v>
      </c>
      <c r="B518" s="346"/>
      <c r="C518" s="352">
        <v>8809</v>
      </c>
      <c r="D518" s="380" t="s">
        <v>1864</v>
      </c>
      <c r="E518" s="719"/>
      <c r="F518" s="713">
        <f t="shared" si="108"/>
        <v>0</v>
      </c>
      <c r="G518" s="615"/>
      <c r="H518" s="616"/>
      <c r="I518" s="616"/>
      <c r="J518" s="617"/>
      <c r="K518" s="1605">
        <f t="shared" si="109"/>
      </c>
      <c r="L518" s="750"/>
    </row>
    <row r="519" spans="1:26" s="406" customFormat="1" ht="18" customHeight="1">
      <c r="A519" s="8">
        <v>375</v>
      </c>
      <c r="B519" s="598">
        <v>8900</v>
      </c>
      <c r="C519" s="1764" t="s">
        <v>1498</v>
      </c>
      <c r="D519" s="1765"/>
      <c r="E519" s="724">
        <f aca="true" t="shared" si="110" ref="E519:J519">SUM(E520:E522)</f>
        <v>0</v>
      </c>
      <c r="F519" s="725">
        <f t="shared" si="110"/>
        <v>-189858</v>
      </c>
      <c r="G519" s="795">
        <f t="shared" si="110"/>
        <v>2850678</v>
      </c>
      <c r="H519" s="793">
        <f t="shared" si="110"/>
        <v>0</v>
      </c>
      <c r="I519" s="793">
        <f t="shared" si="110"/>
        <v>0</v>
      </c>
      <c r="J519" s="761">
        <f t="shared" si="110"/>
        <v>-3040536</v>
      </c>
      <c r="K519" s="1605">
        <f t="shared" si="109"/>
        <v>1</v>
      </c>
      <c r="L519" s="750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9">
        <v>380</v>
      </c>
      <c r="B520" s="358"/>
      <c r="C520" s="347">
        <v>8901</v>
      </c>
      <c r="D520" s="348" t="s">
        <v>1867</v>
      </c>
      <c r="E520" s="720"/>
      <c r="F520" s="705">
        <f>G520+H520+I520+J520</f>
        <v>-189858</v>
      </c>
      <c r="G520" s="1607">
        <f>318287+2532391</f>
        <v>2850678</v>
      </c>
      <c r="H520" s="604"/>
      <c r="I520" s="604"/>
      <c r="J520" s="1609">
        <f>-473137-473535-494457-503094-588168-508145</f>
        <v>-3040536</v>
      </c>
      <c r="K520" s="1605">
        <f t="shared" si="109"/>
        <v>1</v>
      </c>
      <c r="L520" s="750"/>
    </row>
    <row r="521" spans="1:26" ht="30">
      <c r="A521" s="9">
        <v>385</v>
      </c>
      <c r="B521" s="358"/>
      <c r="C521" s="349">
        <v>8902</v>
      </c>
      <c r="D521" s="350" t="s">
        <v>1868</v>
      </c>
      <c r="E521" s="718"/>
      <c r="F521" s="707">
        <f>G521+H521+I521+J521</f>
        <v>0</v>
      </c>
      <c r="G521" s="606"/>
      <c r="H521" s="607"/>
      <c r="I521" s="607"/>
      <c r="J521" s="608"/>
      <c r="K521" s="1605">
        <f t="shared" si="109"/>
      </c>
      <c r="L521" s="750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</row>
    <row r="522" spans="1:12" ht="30">
      <c r="A522" s="9">
        <v>390</v>
      </c>
      <c r="B522" s="358"/>
      <c r="C522" s="352">
        <v>8903</v>
      </c>
      <c r="D522" s="380" t="s">
        <v>527</v>
      </c>
      <c r="E522" s="719"/>
      <c r="F522" s="713">
        <f>G522+H522+I522+J522</f>
        <v>0</v>
      </c>
      <c r="G522" s="615"/>
      <c r="H522" s="616"/>
      <c r="I522" s="616"/>
      <c r="J522" s="617"/>
      <c r="K522" s="1605">
        <f t="shared" si="109"/>
      </c>
      <c r="L522" s="750"/>
    </row>
    <row r="523" spans="1:26" s="406" customFormat="1" ht="18.75" customHeight="1">
      <c r="A523" s="8">
        <v>395</v>
      </c>
      <c r="B523" s="598">
        <v>9000</v>
      </c>
      <c r="C523" s="1769" t="s">
        <v>243</v>
      </c>
      <c r="D523" s="1769"/>
      <c r="E523" s="727"/>
      <c r="F523" s="729">
        <f>G523+H523+I523+J523</f>
        <v>0</v>
      </c>
      <c r="G523" s="802"/>
      <c r="H523" s="803"/>
      <c r="I523" s="803"/>
      <c r="J523" s="765"/>
      <c r="K523" s="1605">
        <f t="shared" si="109"/>
      </c>
      <c r="L523" s="750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26" s="406" customFormat="1" ht="18.75" customHeight="1">
      <c r="A524" s="8">
        <v>405</v>
      </c>
      <c r="B524" s="731">
        <v>9100</v>
      </c>
      <c r="C524" s="1770" t="s">
        <v>1152</v>
      </c>
      <c r="D524" s="1770"/>
      <c r="E524" s="732">
        <f aca="true" t="shared" si="111" ref="E524:J524">SUM(E525:E528)</f>
        <v>-36535900</v>
      </c>
      <c r="F524" s="733">
        <f t="shared" si="111"/>
        <v>-12899838</v>
      </c>
      <c r="G524" s="804">
        <f t="shared" si="111"/>
        <v>-12899838</v>
      </c>
      <c r="H524" s="805">
        <f t="shared" si="111"/>
        <v>0</v>
      </c>
      <c r="I524" s="805">
        <f t="shared" si="111"/>
        <v>0</v>
      </c>
      <c r="J524" s="766">
        <f t="shared" si="111"/>
        <v>0</v>
      </c>
      <c r="K524" s="1605">
        <f t="shared" si="109"/>
        <v>1</v>
      </c>
      <c r="L524" s="750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</row>
    <row r="525" spans="1:26" ht="18.75" customHeight="1">
      <c r="A525" s="9">
        <v>410</v>
      </c>
      <c r="B525" s="346"/>
      <c r="C525" s="347">
        <v>9111</v>
      </c>
      <c r="D525" s="388" t="s">
        <v>244</v>
      </c>
      <c r="E525" s="704">
        <v>-41300000</v>
      </c>
      <c r="F525" s="705">
        <f>G525+H525+I525+J525</f>
        <v>-17848839</v>
      </c>
      <c r="G525" s="1607">
        <v>-17848839</v>
      </c>
      <c r="H525" s="604"/>
      <c r="I525" s="604"/>
      <c r="J525" s="605"/>
      <c r="K525" s="1605">
        <f t="shared" si="109"/>
        <v>1</v>
      </c>
      <c r="L525" s="750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</row>
    <row r="526" spans="1:26" ht="18.75" customHeight="1">
      <c r="A526" s="9">
        <v>415</v>
      </c>
      <c r="B526" s="346"/>
      <c r="C526" s="349">
        <v>9112</v>
      </c>
      <c r="D526" s="525" t="s">
        <v>245</v>
      </c>
      <c r="E526" s="706"/>
      <c r="F526" s="707">
        <f>G526+H526+I526+J526</f>
        <v>0</v>
      </c>
      <c r="G526" s="606"/>
      <c r="H526" s="607"/>
      <c r="I526" s="607"/>
      <c r="J526" s="608"/>
      <c r="K526" s="1605">
        <f t="shared" si="109"/>
      </c>
      <c r="L526" s="750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</row>
    <row r="527" spans="1:12" ht="18.75" customHeight="1">
      <c r="A527" s="9">
        <v>420</v>
      </c>
      <c r="B527" s="346"/>
      <c r="C527" s="349">
        <v>9121</v>
      </c>
      <c r="D527" s="525" t="s">
        <v>246</v>
      </c>
      <c r="E527" s="706"/>
      <c r="F527" s="707">
        <f>G527+H527+I527+J527</f>
        <v>0</v>
      </c>
      <c r="G527" s="606"/>
      <c r="H527" s="607"/>
      <c r="I527" s="607"/>
      <c r="J527" s="608"/>
      <c r="K527" s="1605">
        <f t="shared" si="109"/>
      </c>
      <c r="L527" s="750"/>
    </row>
    <row r="528" spans="1:12" ht="18.75" customHeight="1">
      <c r="A528" s="9">
        <v>425</v>
      </c>
      <c r="B528" s="346"/>
      <c r="C528" s="352">
        <v>9122</v>
      </c>
      <c r="D528" s="394" t="s">
        <v>247</v>
      </c>
      <c r="E528" s="712">
        <v>4764100</v>
      </c>
      <c r="F528" s="713">
        <f>G528+H528+I528+J528</f>
        <v>4949001</v>
      </c>
      <c r="G528" s="1611">
        <v>4949001</v>
      </c>
      <c r="H528" s="616"/>
      <c r="I528" s="616"/>
      <c r="J528" s="617"/>
      <c r="K528" s="1605">
        <f t="shared" si="109"/>
        <v>1</v>
      </c>
      <c r="L528" s="750"/>
    </row>
    <row r="529" spans="1:26" s="406" customFormat="1" ht="18.75" customHeight="1">
      <c r="A529" s="8">
        <v>430</v>
      </c>
      <c r="B529" s="598">
        <v>9200</v>
      </c>
      <c r="C529" s="1766" t="s">
        <v>1153</v>
      </c>
      <c r="D529" s="1768"/>
      <c r="E529" s="724">
        <f aca="true" t="shared" si="112" ref="E529:J529">+E530+E531</f>
        <v>0</v>
      </c>
      <c r="F529" s="725">
        <f t="shared" si="112"/>
        <v>0</v>
      </c>
      <c r="G529" s="795">
        <f t="shared" si="112"/>
        <v>0</v>
      </c>
      <c r="H529" s="793">
        <f t="shared" si="112"/>
        <v>0</v>
      </c>
      <c r="I529" s="793">
        <f t="shared" si="112"/>
        <v>0</v>
      </c>
      <c r="J529" s="761">
        <f t="shared" si="112"/>
        <v>0</v>
      </c>
      <c r="K529" s="1605">
        <f t="shared" si="109"/>
      </c>
      <c r="L529" s="750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</row>
    <row r="530" spans="1:12" ht="18.75" customHeight="1">
      <c r="A530" s="9">
        <v>435</v>
      </c>
      <c r="B530" s="346"/>
      <c r="C530" s="347">
        <v>9201</v>
      </c>
      <c r="D530" s="348" t="s">
        <v>248</v>
      </c>
      <c r="E530" s="720"/>
      <c r="F530" s="713">
        <f>G530+H530+I530+J530</f>
        <v>0</v>
      </c>
      <c r="G530" s="603"/>
      <c r="H530" s="604"/>
      <c r="I530" s="604"/>
      <c r="J530" s="605"/>
      <c r="K530" s="1605">
        <f t="shared" si="109"/>
      </c>
      <c r="L530" s="750"/>
    </row>
    <row r="531" spans="1:26" ht="18.75" customHeight="1">
      <c r="A531" s="14">
        <v>440</v>
      </c>
      <c r="B531" s="346"/>
      <c r="C531" s="352">
        <v>9202</v>
      </c>
      <c r="D531" s="380" t="s">
        <v>249</v>
      </c>
      <c r="E531" s="719"/>
      <c r="F531" s="713">
        <f>G531+H531+I531+J531</f>
        <v>0</v>
      </c>
      <c r="G531" s="615"/>
      <c r="H531" s="616"/>
      <c r="I531" s="616"/>
      <c r="J531" s="617"/>
      <c r="K531" s="1605">
        <f t="shared" si="109"/>
      </c>
      <c r="L531" s="750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</row>
    <row r="532" spans="1:26" s="406" customFormat="1" ht="18.75" customHeight="1">
      <c r="A532" s="17">
        <v>445</v>
      </c>
      <c r="B532" s="598">
        <v>9300</v>
      </c>
      <c r="C532" s="1769" t="s">
        <v>1154</v>
      </c>
      <c r="D532" s="1769"/>
      <c r="E532" s="724">
        <f aca="true" t="shared" si="113" ref="E532:J532">SUM(E533:E553)</f>
        <v>0</v>
      </c>
      <c r="F532" s="725">
        <f t="shared" si="113"/>
        <v>0</v>
      </c>
      <c r="G532" s="795">
        <f t="shared" si="113"/>
        <v>0</v>
      </c>
      <c r="H532" s="793">
        <f t="shared" si="113"/>
        <v>0</v>
      </c>
      <c r="I532" s="793">
        <f t="shared" si="113"/>
        <v>0</v>
      </c>
      <c r="J532" s="761">
        <f t="shared" si="113"/>
        <v>0</v>
      </c>
      <c r="K532" s="1605">
        <f t="shared" si="109"/>
      </c>
      <c r="L532" s="750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</row>
    <row r="533" spans="1:12" ht="18.75" customHeight="1">
      <c r="A533" s="14">
        <v>450</v>
      </c>
      <c r="B533" s="346"/>
      <c r="C533" s="347">
        <v>9301</v>
      </c>
      <c r="D533" s="388" t="s">
        <v>1869</v>
      </c>
      <c r="E533" s="720"/>
      <c r="F533" s="705">
        <f aca="true" t="shared" si="114" ref="F533:F552">G533+H533+I533+J533</f>
        <v>0</v>
      </c>
      <c r="G533" s="603"/>
      <c r="H533" s="604"/>
      <c r="I533" s="604"/>
      <c r="J533" s="605"/>
      <c r="K533" s="1605">
        <f t="shared" si="109"/>
      </c>
      <c r="L533" s="750"/>
    </row>
    <row r="534" spans="1:12" ht="18.75" customHeight="1">
      <c r="A534" s="14">
        <v>450</v>
      </c>
      <c r="B534" s="346"/>
      <c r="C534" s="529">
        <v>9310</v>
      </c>
      <c r="D534" s="772" t="s">
        <v>250</v>
      </c>
      <c r="E534" s="716"/>
      <c r="F534" s="709">
        <f t="shared" si="114"/>
        <v>0</v>
      </c>
      <c r="G534" s="609"/>
      <c r="H534" s="610"/>
      <c r="I534" s="610"/>
      <c r="J534" s="611"/>
      <c r="K534" s="1605">
        <f t="shared" si="109"/>
      </c>
      <c r="L534" s="750"/>
    </row>
    <row r="535" spans="1:26" s="412" customFormat="1" ht="18.75" customHeight="1">
      <c r="A535" s="27">
        <v>451</v>
      </c>
      <c r="B535" s="346"/>
      <c r="C535" s="773">
        <v>9317</v>
      </c>
      <c r="D535" s="774" t="s">
        <v>1870</v>
      </c>
      <c r="E535" s="775"/>
      <c r="F535" s="711">
        <f t="shared" si="114"/>
        <v>0</v>
      </c>
      <c r="G535" s="1556">
        <v>0</v>
      </c>
      <c r="H535" s="1557">
        <v>0</v>
      </c>
      <c r="I535" s="1557">
        <v>0</v>
      </c>
      <c r="J535" s="614"/>
      <c r="K535" s="1605">
        <f t="shared" si="109"/>
      </c>
      <c r="L535" s="750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</row>
    <row r="536" spans="1:26" s="412" customFormat="1" ht="18.75" customHeight="1">
      <c r="A536" s="27">
        <v>452</v>
      </c>
      <c r="B536" s="346"/>
      <c r="C536" s="776">
        <v>9318</v>
      </c>
      <c r="D536" s="777" t="s">
        <v>1871</v>
      </c>
      <c r="E536" s="716"/>
      <c r="F536" s="709">
        <f t="shared" si="114"/>
        <v>0</v>
      </c>
      <c r="G536" s="609"/>
      <c r="H536" s="610"/>
      <c r="I536" s="610"/>
      <c r="J536" s="611"/>
      <c r="K536" s="1605">
        <f t="shared" si="109"/>
      </c>
      <c r="L536" s="750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</row>
    <row r="537" spans="1:26" ht="31.5">
      <c r="A537" s="24">
        <v>456</v>
      </c>
      <c r="B537" s="346"/>
      <c r="C537" s="527">
        <v>9321</v>
      </c>
      <c r="D537" s="778" t="s">
        <v>251</v>
      </c>
      <c r="E537" s="775"/>
      <c r="F537" s="711">
        <f t="shared" si="114"/>
        <v>0</v>
      </c>
      <c r="G537" s="612"/>
      <c r="H537" s="613"/>
      <c r="I537" s="613"/>
      <c r="J537" s="614"/>
      <c r="K537" s="1605">
        <f t="shared" si="109"/>
      </c>
      <c r="L537" s="750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</row>
    <row r="538" spans="1:26" ht="31.5">
      <c r="A538" s="24">
        <v>457</v>
      </c>
      <c r="B538" s="346"/>
      <c r="C538" s="349">
        <v>9322</v>
      </c>
      <c r="D538" s="531" t="s">
        <v>1876</v>
      </c>
      <c r="E538" s="718"/>
      <c r="F538" s="707">
        <f t="shared" si="114"/>
        <v>0</v>
      </c>
      <c r="G538" s="606"/>
      <c r="H538" s="607"/>
      <c r="I538" s="607"/>
      <c r="J538" s="608"/>
      <c r="K538" s="1605">
        <f t="shared" si="109"/>
      </c>
      <c r="L538" s="750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</row>
    <row r="539" spans="1:12" ht="31.5">
      <c r="A539" s="24">
        <v>458</v>
      </c>
      <c r="B539" s="346"/>
      <c r="C539" s="349">
        <v>9323</v>
      </c>
      <c r="D539" s="531" t="s">
        <v>1028</v>
      </c>
      <c r="E539" s="718"/>
      <c r="F539" s="707">
        <f t="shared" si="114"/>
        <v>0</v>
      </c>
      <c r="G539" s="606"/>
      <c r="H539" s="607"/>
      <c r="I539" s="607"/>
      <c r="J539" s="608"/>
      <c r="K539" s="1605">
        <f t="shared" si="109"/>
      </c>
      <c r="L539" s="750"/>
    </row>
    <row r="540" spans="1:12" ht="31.5">
      <c r="A540" s="24">
        <v>459</v>
      </c>
      <c r="B540" s="346"/>
      <c r="C540" s="349">
        <v>9324</v>
      </c>
      <c r="D540" s="531" t="s">
        <v>1029</v>
      </c>
      <c r="E540" s="718"/>
      <c r="F540" s="707">
        <f t="shared" si="114"/>
        <v>0</v>
      </c>
      <c r="G540" s="606"/>
      <c r="H540" s="607"/>
      <c r="I540" s="607"/>
      <c r="J540" s="608"/>
      <c r="K540" s="1605">
        <f t="shared" si="109"/>
      </c>
      <c r="L540" s="750"/>
    </row>
    <row r="541" spans="1:12" ht="18.75" customHeight="1">
      <c r="A541" s="24">
        <v>460</v>
      </c>
      <c r="B541" s="346"/>
      <c r="C541" s="349">
        <v>9325</v>
      </c>
      <c r="D541" s="531" t="s">
        <v>1030</v>
      </c>
      <c r="E541" s="718"/>
      <c r="F541" s="707">
        <f t="shared" si="114"/>
        <v>0</v>
      </c>
      <c r="G541" s="606"/>
      <c r="H541" s="607"/>
      <c r="I541" s="607"/>
      <c r="J541" s="608"/>
      <c r="K541" s="1605">
        <f t="shared" si="109"/>
      </c>
      <c r="L541" s="750"/>
    </row>
    <row r="542" spans="1:12" ht="18.75" customHeight="1">
      <c r="A542" s="24">
        <v>461</v>
      </c>
      <c r="B542" s="346"/>
      <c r="C542" s="349">
        <v>9326</v>
      </c>
      <c r="D542" s="531" t="s">
        <v>1031</v>
      </c>
      <c r="E542" s="718"/>
      <c r="F542" s="707">
        <f t="shared" si="114"/>
        <v>0</v>
      </c>
      <c r="G542" s="606"/>
      <c r="H542" s="607"/>
      <c r="I542" s="607"/>
      <c r="J542" s="608"/>
      <c r="K542" s="1605">
        <f t="shared" si="109"/>
      </c>
      <c r="L542" s="750"/>
    </row>
    <row r="543" spans="1:12" ht="30.75" customHeight="1">
      <c r="A543" s="14"/>
      <c r="B543" s="346"/>
      <c r="C543" s="349">
        <v>9327</v>
      </c>
      <c r="D543" s="531" t="s">
        <v>1032</v>
      </c>
      <c r="E543" s="718"/>
      <c r="F543" s="707">
        <f t="shared" si="114"/>
        <v>0</v>
      </c>
      <c r="G543" s="606"/>
      <c r="H543" s="607"/>
      <c r="I543" s="607"/>
      <c r="J543" s="608"/>
      <c r="K543" s="1605">
        <f t="shared" si="109"/>
      </c>
      <c r="L543" s="750"/>
    </row>
    <row r="544" spans="1:12" ht="18.75" customHeight="1">
      <c r="A544" s="14"/>
      <c r="B544" s="346"/>
      <c r="C544" s="529">
        <v>9328</v>
      </c>
      <c r="D544" s="779" t="s">
        <v>1033</v>
      </c>
      <c r="E544" s="716"/>
      <c r="F544" s="709">
        <f t="shared" si="114"/>
        <v>0</v>
      </c>
      <c r="G544" s="609"/>
      <c r="H544" s="610"/>
      <c r="I544" s="610"/>
      <c r="J544" s="611"/>
      <c r="K544" s="1605">
        <f t="shared" si="109"/>
      </c>
      <c r="L544" s="750"/>
    </row>
    <row r="545" spans="1:12" ht="30">
      <c r="A545" s="24">
        <v>462</v>
      </c>
      <c r="B545" s="346"/>
      <c r="C545" s="433">
        <v>9330</v>
      </c>
      <c r="D545" s="354" t="s">
        <v>1034</v>
      </c>
      <c r="E545" s="780"/>
      <c r="F545" s="781">
        <f t="shared" si="114"/>
        <v>0</v>
      </c>
      <c r="G545" s="806"/>
      <c r="H545" s="807"/>
      <c r="I545" s="807"/>
      <c r="J545" s="782"/>
      <c r="K545" s="1605">
        <f t="shared" si="109"/>
      </c>
      <c r="L545" s="750"/>
    </row>
    <row r="546" spans="1:12" ht="31.5">
      <c r="A546" s="14"/>
      <c r="B546" s="346"/>
      <c r="C546" s="527">
        <v>9336</v>
      </c>
      <c r="D546" s="778" t="s">
        <v>1881</v>
      </c>
      <c r="E546" s="775"/>
      <c r="F546" s="711">
        <f t="shared" si="114"/>
        <v>0</v>
      </c>
      <c r="G546" s="612"/>
      <c r="H546" s="613"/>
      <c r="I546" s="613"/>
      <c r="J546" s="614"/>
      <c r="K546" s="1605">
        <f t="shared" si="109"/>
      </c>
      <c r="L546" s="750"/>
    </row>
    <row r="547" spans="1:12" ht="31.5">
      <c r="A547" s="24">
        <v>462</v>
      </c>
      <c r="B547" s="346"/>
      <c r="C547" s="349">
        <v>9337</v>
      </c>
      <c r="D547" s="350" t="s">
        <v>1882</v>
      </c>
      <c r="E547" s="718"/>
      <c r="F547" s="707">
        <f t="shared" si="114"/>
        <v>0</v>
      </c>
      <c r="G547" s="606"/>
      <c r="H547" s="607"/>
      <c r="I547" s="607"/>
      <c r="J547" s="608"/>
      <c r="K547" s="1605">
        <f t="shared" si="109"/>
      </c>
      <c r="L547" s="750"/>
    </row>
    <row r="548" spans="1:12" ht="18.75" customHeight="1">
      <c r="A548" s="14"/>
      <c r="B548" s="346"/>
      <c r="C548" s="349">
        <v>9338</v>
      </c>
      <c r="D548" s="531" t="s">
        <v>1883</v>
      </c>
      <c r="E548" s="718"/>
      <c r="F548" s="707">
        <f t="shared" si="114"/>
        <v>0</v>
      </c>
      <c r="G548" s="606"/>
      <c r="H548" s="607"/>
      <c r="I548" s="607"/>
      <c r="J548" s="608"/>
      <c r="K548" s="1605">
        <f t="shared" si="109"/>
      </c>
      <c r="L548" s="750"/>
    </row>
    <row r="549" spans="1:12" ht="18.75" customHeight="1">
      <c r="A549" s="24">
        <v>462</v>
      </c>
      <c r="B549" s="346"/>
      <c r="C549" s="529">
        <v>9339</v>
      </c>
      <c r="D549" s="575" t="s">
        <v>1884</v>
      </c>
      <c r="E549" s="716"/>
      <c r="F549" s="709">
        <f t="shared" si="114"/>
        <v>0</v>
      </c>
      <c r="G549" s="609"/>
      <c r="H549" s="610"/>
      <c r="I549" s="610"/>
      <c r="J549" s="611"/>
      <c r="K549" s="1605">
        <f t="shared" si="109"/>
      </c>
      <c r="L549" s="750"/>
    </row>
    <row r="550" spans="1:12" ht="18.75" customHeight="1">
      <c r="A550" s="14"/>
      <c r="B550" s="346"/>
      <c r="C550" s="527">
        <v>9355</v>
      </c>
      <c r="D550" s="783" t="s">
        <v>1885</v>
      </c>
      <c r="E550" s="775"/>
      <c r="F550" s="711">
        <f t="shared" si="114"/>
        <v>0</v>
      </c>
      <c r="G550" s="612"/>
      <c r="H550" s="613"/>
      <c r="I550" s="613"/>
      <c r="J550" s="614"/>
      <c r="K550" s="1605">
        <f t="shared" si="109"/>
      </c>
      <c r="L550" s="750"/>
    </row>
    <row r="551" spans="1:12" ht="18.75" customHeight="1">
      <c r="A551" s="24">
        <v>462</v>
      </c>
      <c r="B551" s="346"/>
      <c r="C551" s="529">
        <v>9356</v>
      </c>
      <c r="D551" s="784" t="s">
        <v>1886</v>
      </c>
      <c r="E551" s="716"/>
      <c r="F551" s="709">
        <f t="shared" si="114"/>
        <v>0</v>
      </c>
      <c r="G551" s="609"/>
      <c r="H551" s="610"/>
      <c r="I551" s="610"/>
      <c r="J551" s="611"/>
      <c r="K551" s="1605">
        <f t="shared" si="109"/>
      </c>
      <c r="L551" s="750"/>
    </row>
    <row r="552" spans="1:12" ht="18.75" customHeight="1">
      <c r="A552" s="24">
        <v>462</v>
      </c>
      <c r="B552" s="346"/>
      <c r="C552" s="527">
        <v>9395</v>
      </c>
      <c r="D552" s="589" t="s">
        <v>1888</v>
      </c>
      <c r="E552" s="775"/>
      <c r="F552" s="711">
        <f t="shared" si="114"/>
        <v>0</v>
      </c>
      <c r="G552" s="612"/>
      <c r="H552" s="613"/>
      <c r="I552" s="613"/>
      <c r="J552" s="614"/>
      <c r="K552" s="1605">
        <f t="shared" si="109"/>
      </c>
      <c r="L552" s="750"/>
    </row>
    <row r="553" spans="1:12" ht="18.75" customHeight="1">
      <c r="A553" s="14">
        <v>465</v>
      </c>
      <c r="B553" s="346"/>
      <c r="C553" s="352">
        <v>9396</v>
      </c>
      <c r="D553" s="532" t="s">
        <v>1887</v>
      </c>
      <c r="E553" s="719"/>
      <c r="F553" s="713">
        <f>G553+H553+I553+J553</f>
        <v>0</v>
      </c>
      <c r="G553" s="615"/>
      <c r="H553" s="616"/>
      <c r="I553" s="616"/>
      <c r="J553" s="617"/>
      <c r="K553" s="1605">
        <f t="shared" si="109"/>
      </c>
      <c r="L553" s="750"/>
    </row>
    <row r="554" spans="1:26" s="406" customFormat="1" ht="18" customHeight="1">
      <c r="A554" s="17">
        <v>470</v>
      </c>
      <c r="B554" s="598">
        <v>9500</v>
      </c>
      <c r="C554" s="1766" t="s">
        <v>6</v>
      </c>
      <c r="D554" s="1766"/>
      <c r="E554" s="724">
        <f aca="true" t="shared" si="115" ref="E554:J554">SUM(E555:E573)</f>
        <v>0</v>
      </c>
      <c r="F554" s="725">
        <f t="shared" si="115"/>
        <v>0</v>
      </c>
      <c r="G554" s="795">
        <f t="shared" si="115"/>
        <v>0</v>
      </c>
      <c r="H554" s="793">
        <f t="shared" si="115"/>
        <v>0</v>
      </c>
      <c r="I554" s="793">
        <f t="shared" si="115"/>
        <v>0</v>
      </c>
      <c r="J554" s="761">
        <f t="shared" si="115"/>
        <v>0</v>
      </c>
      <c r="K554" s="1605">
        <f t="shared" si="109"/>
      </c>
      <c r="L554" s="750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</row>
    <row r="555" spans="1:12" ht="18.75" customHeight="1">
      <c r="A555" s="14">
        <v>475</v>
      </c>
      <c r="B555" s="346"/>
      <c r="C555" s="347">
        <v>9501</v>
      </c>
      <c r="D555" s="388" t="s">
        <v>1035</v>
      </c>
      <c r="E555" s="704"/>
      <c r="F555" s="705">
        <f aca="true" t="shared" si="116" ref="F555:F573">G555+H555+I555+J555</f>
        <v>0</v>
      </c>
      <c r="G555" s="603"/>
      <c r="H555" s="1559">
        <v>0</v>
      </c>
      <c r="I555" s="1559">
        <v>0</v>
      </c>
      <c r="J555" s="813">
        <v>0</v>
      </c>
      <c r="K555" s="1605">
        <f t="shared" si="109"/>
      </c>
      <c r="L555" s="750"/>
    </row>
    <row r="556" spans="1:26" ht="18.75" customHeight="1">
      <c r="A556" s="14">
        <v>480</v>
      </c>
      <c r="B556" s="346"/>
      <c r="C556" s="349">
        <v>9502</v>
      </c>
      <c r="D556" s="525" t="s">
        <v>1036</v>
      </c>
      <c r="E556" s="706"/>
      <c r="F556" s="707">
        <f t="shared" si="116"/>
        <v>0</v>
      </c>
      <c r="G556" s="1560">
        <v>0</v>
      </c>
      <c r="H556" s="607"/>
      <c r="I556" s="1561">
        <v>0</v>
      </c>
      <c r="J556" s="814">
        <v>0</v>
      </c>
      <c r="K556" s="1605">
        <f t="shared" si="109"/>
      </c>
      <c r="L556" s="750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</row>
    <row r="557" spans="1:12" ht="18.75" customHeight="1">
      <c r="A557" s="14">
        <v>485</v>
      </c>
      <c r="B557" s="346"/>
      <c r="C557" s="349">
        <v>9503</v>
      </c>
      <c r="D557" s="525" t="s">
        <v>1799</v>
      </c>
      <c r="E557" s="706"/>
      <c r="F557" s="707">
        <f t="shared" si="116"/>
        <v>0</v>
      </c>
      <c r="G557" s="606"/>
      <c r="H557" s="1561">
        <v>0</v>
      </c>
      <c r="I557" s="1561">
        <v>0</v>
      </c>
      <c r="J557" s="814">
        <v>0</v>
      </c>
      <c r="K557" s="1605">
        <f t="shared" si="109"/>
      </c>
      <c r="L557" s="750"/>
    </row>
    <row r="558" spans="1:12" ht="18.75" customHeight="1">
      <c r="A558" s="14">
        <v>490</v>
      </c>
      <c r="B558" s="346"/>
      <c r="C558" s="349">
        <v>9504</v>
      </c>
      <c r="D558" s="525" t="s">
        <v>1800</v>
      </c>
      <c r="E558" s="706"/>
      <c r="F558" s="707">
        <f t="shared" si="116"/>
        <v>0</v>
      </c>
      <c r="G558" s="1560">
        <v>0</v>
      </c>
      <c r="H558" s="607"/>
      <c r="I558" s="1561">
        <v>0</v>
      </c>
      <c r="J558" s="814">
        <v>0</v>
      </c>
      <c r="K558" s="1605">
        <f t="shared" si="109"/>
      </c>
      <c r="L558" s="750"/>
    </row>
    <row r="559" spans="1:12" ht="18.75" customHeight="1">
      <c r="A559" s="14">
        <v>495</v>
      </c>
      <c r="B559" s="346"/>
      <c r="C559" s="349">
        <v>9505</v>
      </c>
      <c r="D559" s="525" t="s">
        <v>1037</v>
      </c>
      <c r="E559" s="706"/>
      <c r="F559" s="707">
        <f t="shared" si="116"/>
        <v>0</v>
      </c>
      <c r="G559" s="1560">
        <v>0</v>
      </c>
      <c r="H559" s="1561">
        <v>0</v>
      </c>
      <c r="I559" s="607"/>
      <c r="J559" s="814">
        <v>0</v>
      </c>
      <c r="K559" s="1605">
        <f t="shared" si="109"/>
      </c>
      <c r="L559" s="750"/>
    </row>
    <row r="560" spans="1:12" ht="18.75" customHeight="1">
      <c r="A560" s="14">
        <v>500</v>
      </c>
      <c r="B560" s="346"/>
      <c r="C560" s="349">
        <v>9506</v>
      </c>
      <c r="D560" s="525" t="s">
        <v>1038</v>
      </c>
      <c r="E560" s="706"/>
      <c r="F560" s="707">
        <f t="shared" si="116"/>
        <v>0</v>
      </c>
      <c r="G560" s="1560">
        <v>0</v>
      </c>
      <c r="H560" s="1561">
        <v>0</v>
      </c>
      <c r="I560" s="607"/>
      <c r="J560" s="814">
        <v>0</v>
      </c>
      <c r="K560" s="1605">
        <f t="shared" si="109"/>
      </c>
      <c r="L560" s="750"/>
    </row>
    <row r="561" spans="1:12" ht="18.75" customHeight="1">
      <c r="A561" s="14">
        <v>505</v>
      </c>
      <c r="B561" s="346"/>
      <c r="C561" s="349">
        <v>9507</v>
      </c>
      <c r="D561" s="525" t="s">
        <v>1039</v>
      </c>
      <c r="E561" s="706"/>
      <c r="F561" s="707">
        <f t="shared" si="116"/>
        <v>0</v>
      </c>
      <c r="G561" s="606"/>
      <c r="H561" s="1561">
        <v>0</v>
      </c>
      <c r="I561" s="1561">
        <v>0</v>
      </c>
      <c r="J561" s="814">
        <v>0</v>
      </c>
      <c r="K561" s="1605">
        <f t="shared" si="109"/>
      </c>
      <c r="L561" s="750"/>
    </row>
    <row r="562" spans="1:12" ht="18.75" customHeight="1">
      <c r="A562" s="14">
        <v>510</v>
      </c>
      <c r="B562" s="346"/>
      <c r="C562" s="349">
        <v>9508</v>
      </c>
      <c r="D562" s="525" t="s">
        <v>1040</v>
      </c>
      <c r="E562" s="706"/>
      <c r="F562" s="707">
        <f t="shared" si="116"/>
        <v>0</v>
      </c>
      <c r="G562" s="1560">
        <v>0</v>
      </c>
      <c r="H562" s="607"/>
      <c r="I562" s="1561">
        <v>0</v>
      </c>
      <c r="J562" s="814">
        <v>0</v>
      </c>
      <c r="K562" s="1605">
        <f t="shared" si="109"/>
      </c>
      <c r="L562" s="750"/>
    </row>
    <row r="563" spans="1:12" ht="18.75" customHeight="1">
      <c r="A563" s="14">
        <v>515</v>
      </c>
      <c r="B563" s="346"/>
      <c r="C563" s="349">
        <v>9509</v>
      </c>
      <c r="D563" s="525" t="s">
        <v>1801</v>
      </c>
      <c r="E563" s="706"/>
      <c r="F563" s="707">
        <f t="shared" si="116"/>
        <v>0</v>
      </c>
      <c r="G563" s="606"/>
      <c r="H563" s="1561">
        <v>0</v>
      </c>
      <c r="I563" s="1561">
        <v>0</v>
      </c>
      <c r="J563" s="814">
        <v>0</v>
      </c>
      <c r="K563" s="1605">
        <f t="shared" si="109"/>
      </c>
      <c r="L563" s="750"/>
    </row>
    <row r="564" spans="1:12" ht="18.75" customHeight="1">
      <c r="A564" s="14">
        <v>520</v>
      </c>
      <c r="B564" s="346"/>
      <c r="C564" s="349">
        <v>9510</v>
      </c>
      <c r="D564" s="525" t="s">
        <v>1802</v>
      </c>
      <c r="E564" s="706"/>
      <c r="F564" s="707">
        <f t="shared" si="116"/>
        <v>0</v>
      </c>
      <c r="G564" s="1560">
        <v>0</v>
      </c>
      <c r="H564" s="607"/>
      <c r="I564" s="1561">
        <v>0</v>
      </c>
      <c r="J564" s="814">
        <v>0</v>
      </c>
      <c r="K564" s="1605">
        <f t="shared" si="109"/>
      </c>
      <c r="L564" s="750"/>
    </row>
    <row r="565" spans="1:12" ht="18.75" customHeight="1">
      <c r="A565" s="14">
        <v>525</v>
      </c>
      <c r="B565" s="346"/>
      <c r="C565" s="349">
        <v>9511</v>
      </c>
      <c r="D565" s="525" t="s">
        <v>1041</v>
      </c>
      <c r="E565" s="706"/>
      <c r="F565" s="707">
        <f t="shared" si="116"/>
        <v>0</v>
      </c>
      <c r="G565" s="1589">
        <v>0</v>
      </c>
      <c r="H565" s="1561">
        <v>0</v>
      </c>
      <c r="I565" s="607"/>
      <c r="J565" s="814">
        <v>0</v>
      </c>
      <c r="K565" s="1605">
        <f t="shared" si="109"/>
      </c>
      <c r="L565" s="750"/>
    </row>
    <row r="566" spans="1:12" ht="18.75" customHeight="1">
      <c r="A566" s="14">
        <v>530</v>
      </c>
      <c r="B566" s="346"/>
      <c r="C566" s="349">
        <v>9512</v>
      </c>
      <c r="D566" s="525" t="s">
        <v>1042</v>
      </c>
      <c r="E566" s="706"/>
      <c r="F566" s="707">
        <f t="shared" si="116"/>
        <v>0</v>
      </c>
      <c r="G566" s="1560">
        <v>0</v>
      </c>
      <c r="H566" s="1561">
        <v>0</v>
      </c>
      <c r="I566" s="607"/>
      <c r="J566" s="814">
        <v>0</v>
      </c>
      <c r="K566" s="1605">
        <f t="shared" si="109"/>
      </c>
      <c r="L566" s="750"/>
    </row>
    <row r="567" spans="1:12" ht="18.75" customHeight="1">
      <c r="A567" s="14">
        <v>535</v>
      </c>
      <c r="B567" s="346"/>
      <c r="C567" s="373">
        <v>9513</v>
      </c>
      <c r="D567" s="384" t="s">
        <v>1043</v>
      </c>
      <c r="E567" s="757"/>
      <c r="F567" s="723">
        <f t="shared" si="116"/>
        <v>0</v>
      </c>
      <c r="G567" s="670"/>
      <c r="H567" s="671"/>
      <c r="I567" s="1567">
        <v>0</v>
      </c>
      <c r="J567" s="672"/>
      <c r="K567" s="1605">
        <f t="shared" si="109"/>
      </c>
      <c r="L567" s="750"/>
    </row>
    <row r="568" spans="1:12" ht="31.5">
      <c r="A568" s="14">
        <v>540</v>
      </c>
      <c r="B568" s="346"/>
      <c r="C568" s="434">
        <v>9514</v>
      </c>
      <c r="D568" s="574" t="s">
        <v>1044</v>
      </c>
      <c r="E568" s="758"/>
      <c r="F568" s="759">
        <f t="shared" si="116"/>
        <v>0</v>
      </c>
      <c r="G568" s="1560">
        <v>0</v>
      </c>
      <c r="H568" s="799"/>
      <c r="I568" s="799"/>
      <c r="J568" s="1564">
        <v>0</v>
      </c>
      <c r="K568" s="1605">
        <f t="shared" si="109"/>
      </c>
      <c r="L568" s="750"/>
    </row>
    <row r="569" spans="1:12" s="597" customFormat="1" ht="27.75" customHeight="1">
      <c r="A569" s="595">
        <v>545</v>
      </c>
      <c r="B569" s="596"/>
      <c r="C569" s="1165">
        <v>9521</v>
      </c>
      <c r="D569" s="589" t="s">
        <v>1922</v>
      </c>
      <c r="E569" s="710"/>
      <c r="F569" s="711">
        <f t="shared" si="116"/>
        <v>0</v>
      </c>
      <c r="G569" s="1560">
        <v>0</v>
      </c>
      <c r="H569" s="613"/>
      <c r="I569" s="1561">
        <v>0</v>
      </c>
      <c r="J569" s="1565">
        <v>0</v>
      </c>
      <c r="K569" s="1605">
        <f t="shared" si="109"/>
      </c>
      <c r="L569" s="751"/>
    </row>
    <row r="570" spans="1:12" ht="18.75" customHeight="1">
      <c r="A570" s="14">
        <v>550</v>
      </c>
      <c r="B570" s="346"/>
      <c r="C570" s="349">
        <v>9522</v>
      </c>
      <c r="D570" s="1114" t="s">
        <v>1923</v>
      </c>
      <c r="E570" s="706"/>
      <c r="F570" s="707">
        <f t="shared" si="116"/>
        <v>0</v>
      </c>
      <c r="G570" s="1560">
        <v>0</v>
      </c>
      <c r="H570" s="1561">
        <v>0</v>
      </c>
      <c r="I570" s="607"/>
      <c r="J570" s="814">
        <v>0</v>
      </c>
      <c r="K570" s="1605">
        <f t="shared" si="109"/>
      </c>
      <c r="L570" s="750"/>
    </row>
    <row r="571" spans="1:12" ht="18.75" customHeight="1">
      <c r="A571" s="14">
        <v>555</v>
      </c>
      <c r="B571" s="346"/>
      <c r="C571" s="349">
        <v>9528</v>
      </c>
      <c r="D571" s="1114" t="s">
        <v>1924</v>
      </c>
      <c r="E571" s="706"/>
      <c r="F571" s="707">
        <f t="shared" si="116"/>
        <v>0</v>
      </c>
      <c r="G571" s="1560">
        <v>0</v>
      </c>
      <c r="H571" s="1561">
        <v>0</v>
      </c>
      <c r="I571" s="607"/>
      <c r="J571" s="814">
        <v>0</v>
      </c>
      <c r="K571" s="1605">
        <f t="shared" si="109"/>
      </c>
      <c r="L571" s="750"/>
    </row>
    <row r="572" spans="1:12" ht="18.75" customHeight="1">
      <c r="A572" s="14">
        <v>560</v>
      </c>
      <c r="B572" s="346"/>
      <c r="C572" s="529">
        <v>9529</v>
      </c>
      <c r="D572" s="784" t="s">
        <v>1925</v>
      </c>
      <c r="E572" s="708"/>
      <c r="F572" s="709">
        <f t="shared" si="116"/>
        <v>0</v>
      </c>
      <c r="G572" s="1560">
        <v>0</v>
      </c>
      <c r="H572" s="610"/>
      <c r="I572" s="1561">
        <v>0</v>
      </c>
      <c r="J572" s="815">
        <v>0</v>
      </c>
      <c r="K572" s="1605">
        <f t="shared" si="109"/>
      </c>
      <c r="L572" s="750"/>
    </row>
    <row r="573" spans="1:12" ht="30">
      <c r="A573" s="14">
        <v>561</v>
      </c>
      <c r="B573" s="346"/>
      <c r="C573" s="433">
        <v>9549</v>
      </c>
      <c r="D573" s="1115" t="s">
        <v>1045</v>
      </c>
      <c r="E573" s="785"/>
      <c r="F573" s="781">
        <f t="shared" si="116"/>
        <v>0</v>
      </c>
      <c r="G573" s="1560">
        <v>0</v>
      </c>
      <c r="H573" s="807"/>
      <c r="I573" s="807"/>
      <c r="J573" s="1566">
        <v>0</v>
      </c>
      <c r="K573" s="1605">
        <f t="shared" si="109"/>
      </c>
      <c r="L573" s="750"/>
    </row>
    <row r="574" spans="1:26" s="406" customFormat="1" ht="18.75" customHeight="1">
      <c r="A574" s="17">
        <v>565</v>
      </c>
      <c r="B574" s="598">
        <v>9600</v>
      </c>
      <c r="C574" s="1766" t="s">
        <v>1155</v>
      </c>
      <c r="D574" s="1768"/>
      <c r="E574" s="724">
        <f aca="true" t="shared" si="117" ref="E574:J574">SUM(E575:E578)</f>
        <v>6127400</v>
      </c>
      <c r="F574" s="725">
        <f t="shared" si="117"/>
        <v>-1562779</v>
      </c>
      <c r="G574" s="795">
        <f t="shared" si="117"/>
        <v>-1562779</v>
      </c>
      <c r="H574" s="793">
        <f t="shared" si="117"/>
        <v>0</v>
      </c>
      <c r="I574" s="793">
        <f t="shared" si="117"/>
        <v>0</v>
      </c>
      <c r="J574" s="761">
        <f t="shared" si="117"/>
        <v>0</v>
      </c>
      <c r="K574" s="1605">
        <f t="shared" si="109"/>
        <v>1</v>
      </c>
      <c r="L574" s="750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</row>
    <row r="575" spans="1:12" ht="31.5" customHeight="1">
      <c r="A575" s="19">
        <v>566</v>
      </c>
      <c r="B575" s="355"/>
      <c r="C575" s="581">
        <v>9601</v>
      </c>
      <c r="D575" s="786" t="s">
        <v>7</v>
      </c>
      <c r="E575" s="704">
        <v>8407200</v>
      </c>
      <c r="F575" s="705">
        <f>G575+H575+I575+J575</f>
        <v>7694056</v>
      </c>
      <c r="G575" s="1607">
        <v>7694056</v>
      </c>
      <c r="H575" s="1559">
        <v>0</v>
      </c>
      <c r="I575" s="1559">
        <v>0</v>
      </c>
      <c r="J575" s="813">
        <v>0</v>
      </c>
      <c r="K575" s="1605">
        <f t="shared" si="109"/>
        <v>1</v>
      </c>
      <c r="L575" s="750"/>
    </row>
    <row r="576" spans="1:26" ht="18.75" customHeight="1">
      <c r="A576" s="19">
        <v>567</v>
      </c>
      <c r="B576" s="355"/>
      <c r="C576" s="776">
        <v>9603</v>
      </c>
      <c r="D576" s="787" t="s">
        <v>1905</v>
      </c>
      <c r="E576" s="708">
        <v>9000000</v>
      </c>
      <c r="F576" s="709">
        <f>G576+H576+I576+J576</f>
        <v>5000000</v>
      </c>
      <c r="G576" s="1615">
        <v>5000000</v>
      </c>
      <c r="H576" s="816">
        <v>0</v>
      </c>
      <c r="I576" s="816">
        <v>0</v>
      </c>
      <c r="J576" s="815">
        <v>0</v>
      </c>
      <c r="K576" s="1605">
        <f t="shared" si="109"/>
        <v>1</v>
      </c>
      <c r="L576" s="750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</row>
    <row r="577" spans="1:12" ht="30.75" customHeight="1">
      <c r="A577" s="19">
        <v>568</v>
      </c>
      <c r="B577" s="355"/>
      <c r="C577" s="527">
        <v>9607</v>
      </c>
      <c r="D577" s="788" t="s">
        <v>8</v>
      </c>
      <c r="E577" s="710">
        <v>-4279800</v>
      </c>
      <c r="F577" s="711">
        <f>G577+H577+I577+J577</f>
        <v>-7256835</v>
      </c>
      <c r="G577" s="1612">
        <v>-7256835</v>
      </c>
      <c r="H577" s="1557">
        <v>0</v>
      </c>
      <c r="I577" s="1557">
        <v>0</v>
      </c>
      <c r="J577" s="1565">
        <v>0</v>
      </c>
      <c r="K577" s="1605">
        <f aca="true" t="shared" si="118" ref="K577:K584">(IF($E577&lt;&gt;0,$K$2,IF($F577&lt;&gt;0,$K$2,IF($G577&lt;&gt;0,$K$2,IF($H577&lt;&gt;0,$K$2,IF($I577&lt;&gt;0,$K$2,IF($J577&lt;&gt;0,$K$2,"")))))))</f>
        <v>1</v>
      </c>
      <c r="L577" s="750"/>
    </row>
    <row r="578" spans="1:12" ht="18.75" customHeight="1">
      <c r="A578" s="19">
        <v>569</v>
      </c>
      <c r="B578" s="355"/>
      <c r="C578" s="583">
        <v>9609</v>
      </c>
      <c r="D578" s="789" t="s">
        <v>1926</v>
      </c>
      <c r="E578" s="712">
        <v>-7000000</v>
      </c>
      <c r="F578" s="713">
        <f>G578+H578+I578+J578</f>
        <v>-7000000</v>
      </c>
      <c r="G578" s="1611">
        <v>-7000000</v>
      </c>
      <c r="H578" s="1563">
        <v>0</v>
      </c>
      <c r="I578" s="1563">
        <v>0</v>
      </c>
      <c r="J578" s="1568">
        <v>0</v>
      </c>
      <c r="K578" s="1605">
        <f t="shared" si="118"/>
        <v>1</v>
      </c>
      <c r="L578" s="750"/>
    </row>
    <row r="579" spans="1:26" s="406" customFormat="1" ht="18" customHeight="1">
      <c r="A579" s="17">
        <v>575</v>
      </c>
      <c r="B579" s="598">
        <v>9800</v>
      </c>
      <c r="C579" s="1766" t="s">
        <v>1046</v>
      </c>
      <c r="D579" s="1768"/>
      <c r="E579" s="724">
        <f aca="true" t="shared" si="119" ref="E579:J579">SUM(E580:E584)</f>
        <v>0</v>
      </c>
      <c r="F579" s="725">
        <f t="shared" si="119"/>
        <v>0</v>
      </c>
      <c r="G579" s="795">
        <f t="shared" si="119"/>
        <v>0</v>
      </c>
      <c r="H579" s="793">
        <f t="shared" si="119"/>
        <v>0</v>
      </c>
      <c r="I579" s="793">
        <f t="shared" si="119"/>
        <v>0</v>
      </c>
      <c r="J579" s="761">
        <f t="shared" si="119"/>
        <v>0</v>
      </c>
      <c r="K579" s="1605">
        <f t="shared" si="118"/>
      </c>
      <c r="L579" s="750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</row>
    <row r="580" spans="1:12" ht="18.75" customHeight="1">
      <c r="A580" s="14">
        <v>580</v>
      </c>
      <c r="B580" s="436"/>
      <c r="C580" s="347">
        <v>9810</v>
      </c>
      <c r="D580" s="388" t="s">
        <v>1872</v>
      </c>
      <c r="E580" s="817">
        <v>0</v>
      </c>
      <c r="F580" s="705">
        <f>G580+H580+I580+J580</f>
        <v>0</v>
      </c>
      <c r="G580" s="603"/>
      <c r="H580" s="604"/>
      <c r="I580" s="604"/>
      <c r="J580" s="813">
        <v>0</v>
      </c>
      <c r="K580" s="1605">
        <f t="shared" si="118"/>
      </c>
      <c r="L580" s="750"/>
    </row>
    <row r="581" spans="1:26" ht="18.75" customHeight="1">
      <c r="A581" s="14">
        <v>585</v>
      </c>
      <c r="B581" s="436"/>
      <c r="C581" s="349">
        <v>9820</v>
      </c>
      <c r="D581" s="350" t="s">
        <v>1873</v>
      </c>
      <c r="E581" s="818">
        <v>0</v>
      </c>
      <c r="F581" s="707">
        <f>G581+H581+I581+J581</f>
        <v>0</v>
      </c>
      <c r="G581" s="606"/>
      <c r="H581" s="607"/>
      <c r="I581" s="607"/>
      <c r="J581" s="814">
        <v>0</v>
      </c>
      <c r="K581" s="1605">
        <f t="shared" si="118"/>
      </c>
      <c r="L581" s="750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</row>
    <row r="582" spans="1:12" ht="18.75" customHeight="1">
      <c r="A582" s="14">
        <v>590</v>
      </c>
      <c r="B582" s="436"/>
      <c r="C582" s="349">
        <v>9830</v>
      </c>
      <c r="D582" s="350" t="s">
        <v>1874</v>
      </c>
      <c r="E582" s="818">
        <v>0</v>
      </c>
      <c r="F582" s="707">
        <f>G582+H582+I582+J582</f>
        <v>0</v>
      </c>
      <c r="G582" s="606"/>
      <c r="H582" s="607"/>
      <c r="I582" s="607"/>
      <c r="J582" s="814">
        <v>0</v>
      </c>
      <c r="K582" s="1605">
        <f t="shared" si="118"/>
      </c>
      <c r="L582" s="750"/>
    </row>
    <row r="583" spans="1:12" ht="18.75" customHeight="1">
      <c r="A583" s="9">
        <v>600</v>
      </c>
      <c r="B583" s="436"/>
      <c r="C583" s="373">
        <v>9850</v>
      </c>
      <c r="D583" s="384" t="s">
        <v>1875</v>
      </c>
      <c r="E583" s="819">
        <v>0</v>
      </c>
      <c r="F583" s="723">
        <f>G583+H583+I583+J583</f>
        <v>0</v>
      </c>
      <c r="G583" s="670"/>
      <c r="H583" s="816">
        <v>0</v>
      </c>
      <c r="I583" s="816">
        <v>0</v>
      </c>
      <c r="J583" s="815">
        <v>0</v>
      </c>
      <c r="K583" s="1605">
        <f t="shared" si="118"/>
      </c>
      <c r="L583" s="750"/>
    </row>
    <row r="584" spans="1:12" ht="33" customHeight="1">
      <c r="A584" s="9">
        <v>605</v>
      </c>
      <c r="B584" s="734"/>
      <c r="C584" s="767">
        <v>9890</v>
      </c>
      <c r="D584" s="790" t="s">
        <v>1047</v>
      </c>
      <c r="E584" s="791"/>
      <c r="F584" s="768">
        <f>G584+H584+I584+J584</f>
        <v>0</v>
      </c>
      <c r="G584" s="808"/>
      <c r="H584" s="812">
        <v>0</v>
      </c>
      <c r="I584" s="812">
        <v>0</v>
      </c>
      <c r="J584" s="811">
        <v>0</v>
      </c>
      <c r="K584" s="1605">
        <f t="shared" si="118"/>
      </c>
      <c r="L584" s="750"/>
    </row>
    <row r="585" spans="1:12" ht="20.25" customHeight="1" thickBot="1">
      <c r="A585" s="9">
        <v>610</v>
      </c>
      <c r="B585" s="1548" t="s">
        <v>1119</v>
      </c>
      <c r="C585" s="1549" t="s">
        <v>695</v>
      </c>
      <c r="D585" s="1550" t="s">
        <v>10</v>
      </c>
      <c r="E585" s="1551">
        <f aca="true" t="shared" si="120" ref="E585:J585">SUM(E449,E453,E456,E459,E469,E485,E490,E491,E500,E504,E509,E466,E512,E519,E523,E524,E529,E532,E554,E574,E579)</f>
        <v>-30408500</v>
      </c>
      <c r="F585" s="1552">
        <f t="shared" si="120"/>
        <v>-13649865</v>
      </c>
      <c r="G585" s="1553">
        <f t="shared" si="120"/>
        <v>-10609329</v>
      </c>
      <c r="H585" s="1554">
        <f t="shared" si="120"/>
        <v>0</v>
      </c>
      <c r="I585" s="1554">
        <f t="shared" si="120"/>
        <v>0</v>
      </c>
      <c r="J585" s="1555">
        <f t="shared" si="120"/>
        <v>-3040536</v>
      </c>
      <c r="K585" s="4">
        <v>1</v>
      </c>
      <c r="L585" s="591"/>
    </row>
    <row r="586" spans="1:12" ht="18.75" customHeight="1" thickTop="1">
      <c r="A586" s="9"/>
      <c r="B586" s="838"/>
      <c r="C586" s="838"/>
      <c r="D586" s="1535">
        <f>+IF(+SUM(E586:J586)=0,0,"Контрола: дефицит/излишък = финансиране с обратен знак (V. + VІ. = 0)")</f>
        <v>0</v>
      </c>
      <c r="E586" s="1176">
        <f aca="true" t="shared" si="121" ref="E586:J586">E585+E433</f>
        <v>0</v>
      </c>
      <c r="F586" s="1177">
        <f t="shared" si="121"/>
        <v>0</v>
      </c>
      <c r="G586" s="1178">
        <f t="shared" si="121"/>
        <v>0</v>
      </c>
      <c r="H586" s="1178">
        <f t="shared" si="121"/>
        <v>0</v>
      </c>
      <c r="I586" s="1178">
        <f t="shared" si="121"/>
        <v>0</v>
      </c>
      <c r="J586" s="1178">
        <f t="shared" si="121"/>
        <v>0</v>
      </c>
      <c r="K586" s="4">
        <v>1</v>
      </c>
      <c r="L586" s="591"/>
    </row>
    <row r="587" spans="1:12" ht="7.5" customHeight="1">
      <c r="A587" s="9"/>
      <c r="B587" s="1185"/>
      <c r="C587" s="1186"/>
      <c r="D587" s="439"/>
      <c r="E587" s="439"/>
      <c r="F587" s="439"/>
      <c r="G587" s="838"/>
      <c r="H587" s="838"/>
      <c r="I587" s="838"/>
      <c r="J587" s="838"/>
      <c r="K587" s="4">
        <v>1</v>
      </c>
      <c r="L587" s="591"/>
    </row>
    <row r="588" spans="1:12" ht="18.75" customHeight="1">
      <c r="A588" s="9"/>
      <c r="B588" s="1185"/>
      <c r="C588" s="1187"/>
      <c r="D588" s="1188"/>
      <c r="E588" s="1189"/>
      <c r="F588" s="1189" t="s">
        <v>1877</v>
      </c>
      <c r="G588" s="1772" t="s">
        <v>1116</v>
      </c>
      <c r="H588" s="1773"/>
      <c r="I588" s="1773"/>
      <c r="J588" s="1774"/>
      <c r="K588" s="4">
        <v>1</v>
      </c>
      <c r="L588" s="752"/>
    </row>
    <row r="589" spans="1:12" ht="18.75" customHeight="1">
      <c r="A589" s="9"/>
      <c r="B589" s="1185"/>
      <c r="C589" s="1186"/>
      <c r="D589" s="1188"/>
      <c r="E589" s="838"/>
      <c r="F589" s="1186"/>
      <c r="G589" s="1781" t="s">
        <v>94</v>
      </c>
      <c r="H589" s="1781"/>
      <c r="I589" s="1781"/>
      <c r="J589" s="1781"/>
      <c r="K589" s="4">
        <v>1</v>
      </c>
      <c r="L589" s="752"/>
    </row>
    <row r="590" spans="1:12" ht="6.75" customHeight="1">
      <c r="A590" s="9"/>
      <c r="B590" s="1185"/>
      <c r="C590" s="1186"/>
      <c r="D590" s="1188"/>
      <c r="E590" s="838"/>
      <c r="F590" s="1186"/>
      <c r="G590" s="439"/>
      <c r="H590" s="439"/>
      <c r="I590" s="439"/>
      <c r="J590" s="439"/>
      <c r="K590" s="4">
        <v>1</v>
      </c>
      <c r="L590" s="752"/>
    </row>
    <row r="591" spans="1:12" ht="21" customHeight="1">
      <c r="A591" s="9"/>
      <c r="B591" s="1185"/>
      <c r="C591" s="1183" t="s">
        <v>1920</v>
      </c>
      <c r="D591" s="1616" t="s">
        <v>1115</v>
      </c>
      <c r="E591" s="1192"/>
      <c r="F591" s="439" t="s">
        <v>88</v>
      </c>
      <c r="G591" s="1778" t="s">
        <v>1605</v>
      </c>
      <c r="H591" s="1779"/>
      <c r="I591" s="1779"/>
      <c r="J591" s="1780"/>
      <c r="K591" s="4">
        <v>1</v>
      </c>
      <c r="L591" s="752"/>
    </row>
    <row r="592" spans="1:12" ht="21.75" customHeight="1">
      <c r="A592" s="9"/>
      <c r="B592" s="1782" t="s">
        <v>87</v>
      </c>
      <c r="C592" s="1783"/>
      <c r="D592" s="1194" t="s">
        <v>1908</v>
      </c>
      <c r="E592" s="1190"/>
      <c r="F592" s="1191"/>
      <c r="G592" s="1781" t="s">
        <v>94</v>
      </c>
      <c r="H592" s="1781"/>
      <c r="I592" s="1781"/>
      <c r="J592" s="1781"/>
      <c r="K592" s="4">
        <v>1</v>
      </c>
      <c r="L592" s="752"/>
    </row>
    <row r="593" spans="1:12" ht="18.75" customHeight="1">
      <c r="A593" s="14"/>
      <c r="B593" s="1740">
        <v>12082015</v>
      </c>
      <c r="C593" s="1741"/>
      <c r="D593" s="1195" t="s">
        <v>89</v>
      </c>
      <c r="E593" s="1617" t="s">
        <v>1117</v>
      </c>
      <c r="F593" s="1184"/>
      <c r="G593" s="1193" t="s">
        <v>90</v>
      </c>
      <c r="H593" s="1718" t="s">
        <v>1118</v>
      </c>
      <c r="I593" s="1719"/>
      <c r="J593" s="1720"/>
      <c r="K593" s="4">
        <v>1</v>
      </c>
      <c r="L593" s="752"/>
    </row>
    <row r="594" spans="1:26" s="431" customFormat="1" ht="6" customHeight="1">
      <c r="A594" s="753"/>
      <c r="B594" s="838"/>
      <c r="C594" s="838"/>
      <c r="D594" s="1185"/>
      <c r="E594" s="838"/>
      <c r="F594" s="838"/>
      <c r="G594" s="838"/>
      <c r="H594" s="838"/>
      <c r="I594" s="838"/>
      <c r="J594" s="838"/>
      <c r="K594" s="4">
        <v>1</v>
      </c>
      <c r="L594" s="752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</row>
    <row r="595" spans="1:12" ht="18" customHeight="1">
      <c r="A595" s="754"/>
      <c r="B595" s="754"/>
      <c r="C595" s="754"/>
      <c r="D595" s="755"/>
      <c r="E595" s="754"/>
      <c r="F595" s="754"/>
      <c r="G595" s="754"/>
      <c r="H595" s="754"/>
      <c r="I595" s="754"/>
      <c r="J595" s="754"/>
      <c r="K595" s="4">
        <v>1</v>
      </c>
      <c r="L595" s="591"/>
    </row>
    <row r="596" spans="2:11" ht="15">
      <c r="B596" s="365"/>
      <c r="C596" s="365"/>
      <c r="D596" s="760"/>
      <c r="E596" s="365"/>
      <c r="F596" s="365"/>
      <c r="G596" s="365"/>
      <c r="H596" s="365"/>
      <c r="I596" s="365"/>
      <c r="J596" s="365"/>
      <c r="K596" s="4">
        <v>1</v>
      </c>
    </row>
    <row r="597" spans="2:12" ht="15">
      <c r="B597" s="515"/>
      <c r="C597" s="515"/>
      <c r="D597" s="516"/>
      <c r="E597" s="515"/>
      <c r="F597" s="515"/>
      <c r="G597" s="515"/>
      <c r="H597" s="515"/>
      <c r="I597" s="515"/>
      <c r="J597" s="515"/>
      <c r="K597" s="4">
        <v>1</v>
      </c>
      <c r="L597" s="515"/>
    </row>
    <row r="598" spans="2:12" ht="15">
      <c r="B598" s="1187"/>
      <c r="C598" s="1187"/>
      <c r="D598" s="1208"/>
      <c r="E598" s="15"/>
      <c r="F598" s="15"/>
      <c r="G598" s="15"/>
      <c r="H598" s="15"/>
      <c r="I598" s="15"/>
      <c r="J598" s="15"/>
      <c r="K598" s="1603">
        <f>(IF($E728&lt;&gt;0,$K$2,IF($F728&lt;&gt;0,$K$2,IF($G728&lt;&gt;0,$K$2,IF($H728&lt;&gt;0,$K$2,IF($I728&lt;&gt;0,$K$2,IF($J728&lt;&gt;0,$K$2,"")))))))</f>
        <v>1</v>
      </c>
      <c r="L598" s="553"/>
    </row>
    <row r="599" spans="2:12" ht="15">
      <c r="B599" s="1187"/>
      <c r="C599" s="1209"/>
      <c r="D599" s="1210"/>
      <c r="E599" s="15"/>
      <c r="F599" s="15"/>
      <c r="G599" s="15"/>
      <c r="H599" s="15"/>
      <c r="I599" s="15"/>
      <c r="J599" s="15"/>
      <c r="K599" s="1603">
        <f>(IF($E728&lt;&gt;0,$K$2,IF($F728&lt;&gt;0,$K$2,IF($G728&lt;&gt;0,$K$2,IF($H728&lt;&gt;0,$K$2,IF($I728&lt;&gt;0,$K$2,IF($J728&lt;&gt;0,$K$2,"")))))))</f>
        <v>1</v>
      </c>
      <c r="L599" s="553"/>
    </row>
    <row r="600" spans="2:12" ht="15.75">
      <c r="B600" s="1748" t="str">
        <f>$B$7</f>
        <v>ОТЧЕТНИ ДАННИ ПО ЕБК ЗА ИЗПЪЛНЕНИЕТО НА БЮДЖЕТА</v>
      </c>
      <c r="C600" s="1749"/>
      <c r="D600" s="1749"/>
      <c r="E600" s="1211"/>
      <c r="F600" s="1211"/>
      <c r="G600" s="1212"/>
      <c r="H600" s="1212"/>
      <c r="I600" s="1212"/>
      <c r="J600" s="1212"/>
      <c r="K600" s="1603">
        <f>(IF($E728&lt;&gt;0,$K$2,IF($F728&lt;&gt;0,$K$2,IF($G728&lt;&gt;0,$K$2,IF($H728&lt;&gt;0,$K$2,IF($I728&lt;&gt;0,$K$2,IF($J728&lt;&gt;0,$K$2,"")))))))</f>
        <v>1</v>
      </c>
      <c r="L600" s="553"/>
    </row>
    <row r="601" spans="2:12" ht="15.75">
      <c r="B601" s="838"/>
      <c r="C601" s="1185"/>
      <c r="D601" s="1213"/>
      <c r="E601" s="1214" t="s">
        <v>182</v>
      </c>
      <c r="F601" s="1214" t="s">
        <v>1051</v>
      </c>
      <c r="G601" s="839"/>
      <c r="H601" s="1215" t="s">
        <v>1932</v>
      </c>
      <c r="I601" s="1216"/>
      <c r="J601" s="1217"/>
      <c r="K601" s="1603">
        <f>(IF($E728&lt;&gt;0,$K$2,IF($F728&lt;&gt;0,$K$2,IF($G728&lt;&gt;0,$K$2,IF($H728&lt;&gt;0,$K$2,IF($I728&lt;&gt;0,$K$2,IF($J728&lt;&gt;0,$K$2,"")))))))</f>
        <v>1</v>
      </c>
      <c r="L601" s="553"/>
    </row>
    <row r="602" spans="2:12" ht="18">
      <c r="B602" s="1750" t="str">
        <f>$B$9</f>
        <v>НАЦИОНАЛЕН ОСИГУРИТЕЛЕН ИНСТИТУТ</v>
      </c>
      <c r="C602" s="1751"/>
      <c r="D602" s="1752"/>
      <c r="E602" s="1132">
        <f>$E$9</f>
        <v>42005</v>
      </c>
      <c r="F602" s="1218">
        <f>$F$9</f>
        <v>42185</v>
      </c>
      <c r="G602" s="839"/>
      <c r="H602" s="839"/>
      <c r="I602" s="839"/>
      <c r="J602" s="839"/>
      <c r="K602" s="1603">
        <f>(IF($E728&lt;&gt;0,$K$2,IF($F728&lt;&gt;0,$K$2,IF($G728&lt;&gt;0,$K$2,IF($H728&lt;&gt;0,$K$2,IF($I728&lt;&gt;0,$K$2,IF($J728&lt;&gt;0,$K$2,"")))))))</f>
        <v>1</v>
      </c>
      <c r="L602" s="553"/>
    </row>
    <row r="603" spans="2:12" ht="15">
      <c r="B603" s="1219" t="str">
        <f>$B$10</f>
        <v>                                                            (наименование на разпоредителя с бюджет)</v>
      </c>
      <c r="C603" s="838"/>
      <c r="D603" s="1188"/>
      <c r="E603" s="1220"/>
      <c r="F603" s="1220"/>
      <c r="G603" s="839"/>
      <c r="H603" s="839"/>
      <c r="I603" s="839"/>
      <c r="J603" s="839"/>
      <c r="K603" s="1603">
        <f>(IF($E728&lt;&gt;0,$K$2,IF($F728&lt;&gt;0,$K$2,IF($G728&lt;&gt;0,$K$2,IF($H728&lt;&gt;0,$K$2,IF($I728&lt;&gt;0,$K$2,IF($J728&lt;&gt;0,$K$2,"")))))))</f>
        <v>1</v>
      </c>
      <c r="L603" s="553"/>
    </row>
    <row r="604" spans="2:12" ht="15">
      <c r="B604" s="1219"/>
      <c r="C604" s="838"/>
      <c r="D604" s="1188"/>
      <c r="E604" s="1219"/>
      <c r="F604" s="838"/>
      <c r="G604" s="839"/>
      <c r="H604" s="839"/>
      <c r="I604" s="839"/>
      <c r="J604" s="839"/>
      <c r="K604" s="1603">
        <f>(IF($E728&lt;&gt;0,$K$2,IF($F728&lt;&gt;0,$K$2,IF($G728&lt;&gt;0,$K$2,IF($H728&lt;&gt;0,$K$2,IF($I728&lt;&gt;0,$K$2,IF($J728&lt;&gt;0,$K$2,"")))))))</f>
        <v>1</v>
      </c>
      <c r="L604" s="553"/>
    </row>
    <row r="605" spans="2:12" ht="18">
      <c r="B605" s="1784" t="str">
        <f>$B$12</f>
        <v>Национален осигурителен институт - Учителски пенсионен фонд</v>
      </c>
      <c r="C605" s="1785"/>
      <c r="D605" s="1786"/>
      <c r="E605" s="1221" t="s">
        <v>1804</v>
      </c>
      <c r="F605" s="1222" t="str">
        <f>$F$12</f>
        <v>5591</v>
      </c>
      <c r="G605" s="1223"/>
      <c r="H605" s="839"/>
      <c r="I605" s="839"/>
      <c r="J605" s="839"/>
      <c r="K605" s="1603">
        <f>(IF($E728&lt;&gt;0,$K$2,IF($F728&lt;&gt;0,$K$2,IF($G728&lt;&gt;0,$K$2,IF($H728&lt;&gt;0,$K$2,IF($I728&lt;&gt;0,$K$2,IF($J728&lt;&gt;0,$K$2,"")))))))</f>
        <v>1</v>
      </c>
      <c r="L605" s="553"/>
    </row>
    <row r="606" spans="2:12" ht="15.75">
      <c r="B606" s="1224" t="str">
        <f>$B$13</f>
        <v>                                             (наименование на първостепенния разпоредител с бюджет)</v>
      </c>
      <c r="C606" s="838"/>
      <c r="D606" s="1188"/>
      <c r="E606" s="1225"/>
      <c r="F606" s="1226"/>
      <c r="G606" s="839"/>
      <c r="H606" s="839"/>
      <c r="I606" s="839"/>
      <c r="J606" s="839"/>
      <c r="K606" s="1603">
        <f>(IF($E728&lt;&gt;0,$K$2,IF($F728&lt;&gt;0,$K$2,IF($G728&lt;&gt;0,$K$2,IF($H728&lt;&gt;0,$K$2,IF($I728&lt;&gt;0,$K$2,IF($J728&lt;&gt;0,$K$2,"")))))))</f>
        <v>1</v>
      </c>
      <c r="L606" s="553"/>
    </row>
    <row r="607" spans="2:12" ht="18">
      <c r="B607" s="1227"/>
      <c r="C607" s="839"/>
      <c r="D607" s="1228" t="s">
        <v>97</v>
      </c>
      <c r="E607" s="1229">
        <f>$E$15</f>
        <v>0</v>
      </c>
      <c r="F607" s="1575" t="str">
        <f>$F$15</f>
        <v>БЮДЖЕТ</v>
      </c>
      <c r="G607" s="839"/>
      <c r="H607" s="1230"/>
      <c r="I607" s="839"/>
      <c r="J607" s="1230"/>
      <c r="K607" s="1603">
        <f>(IF($E728&lt;&gt;0,$K$2,IF($F728&lt;&gt;0,$K$2,IF($G728&lt;&gt;0,$K$2,IF($H728&lt;&gt;0,$K$2,IF($I728&lt;&gt;0,$K$2,IF($J728&lt;&gt;0,$K$2,"")))))))</f>
        <v>1</v>
      </c>
      <c r="L607" s="553"/>
    </row>
    <row r="608" spans="2:12" ht="16.5" thickBot="1">
      <c r="B608" s="838"/>
      <c r="C608" s="1185"/>
      <c r="D608" s="1213"/>
      <c r="E608" s="1226"/>
      <c r="F608" s="1231"/>
      <c r="G608" s="1232"/>
      <c r="H608" s="1232"/>
      <c r="I608" s="1232"/>
      <c r="J608" s="1233" t="s">
        <v>185</v>
      </c>
      <c r="K608" s="1603">
        <f>(IF($E728&lt;&gt;0,$K$2,IF($F728&lt;&gt;0,$K$2,IF($G728&lt;&gt;0,$K$2,IF($H728&lt;&gt;0,$K$2,IF($I728&lt;&gt;0,$K$2,IF($J728&lt;&gt;0,$K$2,"")))))))</f>
        <v>1</v>
      </c>
      <c r="L608" s="553"/>
    </row>
    <row r="609" spans="2:12" ht="16.5">
      <c r="B609" s="1234"/>
      <c r="C609" s="1235"/>
      <c r="D609" s="1236" t="s">
        <v>535</v>
      </c>
      <c r="E609" s="1237" t="s">
        <v>187</v>
      </c>
      <c r="F609" s="534" t="s">
        <v>1819</v>
      </c>
      <c r="G609" s="1238"/>
      <c r="H609" s="1239"/>
      <c r="I609" s="1238"/>
      <c r="J609" s="1240"/>
      <c r="K609" s="1603">
        <f>(IF($E728&lt;&gt;0,$K$2,IF($F728&lt;&gt;0,$K$2,IF($G728&lt;&gt;0,$K$2,IF($H728&lt;&gt;0,$K$2,IF($I728&lt;&gt;0,$K$2,IF($J728&lt;&gt;0,$K$2,"")))))))</f>
        <v>1</v>
      </c>
      <c r="L609" s="553"/>
    </row>
    <row r="610" spans="2:12" ht="55.5" customHeight="1">
      <c r="B610" s="1241" t="s">
        <v>1105</v>
      </c>
      <c r="C610" s="1242" t="s">
        <v>189</v>
      </c>
      <c r="D610" s="1243" t="s">
        <v>536</v>
      </c>
      <c r="E610" s="1244">
        <v>2015</v>
      </c>
      <c r="F610" s="535" t="s">
        <v>1817</v>
      </c>
      <c r="G610" s="1245" t="s">
        <v>1816</v>
      </c>
      <c r="H610" s="1246" t="s">
        <v>529</v>
      </c>
      <c r="I610" s="1247" t="s">
        <v>1805</v>
      </c>
      <c r="J610" s="1248" t="s">
        <v>1806</v>
      </c>
      <c r="K610" s="1603">
        <f>(IF($E728&lt;&gt;0,$K$2,IF($F728&lt;&gt;0,$K$2,IF($G728&lt;&gt;0,$K$2,IF($H728&lt;&gt;0,$K$2,IF($I728&lt;&gt;0,$K$2,IF($J728&lt;&gt;0,$K$2,"")))))))</f>
        <v>1</v>
      </c>
      <c r="L610" s="553"/>
    </row>
    <row r="611" spans="2:12" ht="69" customHeight="1">
      <c r="B611" s="1249"/>
      <c r="C611" s="1250"/>
      <c r="D611" s="1251" t="s">
        <v>698</v>
      </c>
      <c r="E611" s="514" t="s">
        <v>455</v>
      </c>
      <c r="F611" s="514" t="s">
        <v>456</v>
      </c>
      <c r="G611" s="833" t="s">
        <v>543</v>
      </c>
      <c r="H611" s="834" t="s">
        <v>544</v>
      </c>
      <c r="I611" s="834" t="s">
        <v>515</v>
      </c>
      <c r="J611" s="835" t="s">
        <v>1779</v>
      </c>
      <c r="K611" s="1603">
        <f>(IF($E728&lt;&gt;0,$K$2,IF($F728&lt;&gt;0,$K$2,IF($G728&lt;&gt;0,$K$2,IF($H728&lt;&gt;0,$K$2,IF($I728&lt;&gt;0,$K$2,IF($J728&lt;&gt;0,$K$2,"")))))))</f>
        <v>1</v>
      </c>
      <c r="L611" s="553"/>
    </row>
    <row r="612" spans="2:12" ht="15.75">
      <c r="B612" s="1252"/>
      <c r="C612" s="1596">
        <v>0</v>
      </c>
      <c r="D612" s="1597" t="s">
        <v>359</v>
      </c>
      <c r="E612" s="440"/>
      <c r="F612" s="836"/>
      <c r="G612" s="1253"/>
      <c r="H612" s="842"/>
      <c r="I612" s="842"/>
      <c r="J612" s="843"/>
      <c r="K612" s="1603">
        <f>(IF($E728&lt;&gt;0,$K$2,IF($F728&lt;&gt;0,$K$2,IF($G728&lt;&gt;0,$K$2,IF($H728&lt;&gt;0,$K$2,IF($I728&lt;&gt;0,$K$2,IF($J728&lt;&gt;0,$K$2,"")))))))</f>
        <v>1</v>
      </c>
      <c r="L612" s="553"/>
    </row>
    <row r="613" spans="2:12" ht="15.75">
      <c r="B613" s="1254"/>
      <c r="C613" s="1599">
        <f>VLOOKUP(D614,EBK_DEIN2,2,FALSE)</f>
        <v>5501</v>
      </c>
      <c r="D613" s="1598" t="s">
        <v>1761</v>
      </c>
      <c r="E613" s="836"/>
      <c r="F613" s="836"/>
      <c r="G613" s="1255"/>
      <c r="H613" s="844"/>
      <c r="I613" s="844"/>
      <c r="J613" s="845"/>
      <c r="K613" s="1603">
        <f>(IF($E728&lt;&gt;0,$K$2,IF($F728&lt;&gt;0,$K$2,IF($G728&lt;&gt;0,$K$2,IF($H728&lt;&gt;0,$K$2,IF($I728&lt;&gt;0,$K$2,IF($J728&lt;&gt;0,$K$2,"")))))))</f>
        <v>1</v>
      </c>
      <c r="L613" s="553"/>
    </row>
    <row r="614" spans="2:12" ht="15.75">
      <c r="B614" s="1256"/>
      <c r="C614" s="1257">
        <f>+C613</f>
        <v>5501</v>
      </c>
      <c r="D614" s="1595" t="s">
        <v>218</v>
      </c>
      <c r="E614" s="836"/>
      <c r="F614" s="836"/>
      <c r="G614" s="1255"/>
      <c r="H614" s="844"/>
      <c r="I614" s="844"/>
      <c r="J614" s="845"/>
      <c r="K614" s="1603">
        <f>(IF($E728&lt;&gt;0,$K$2,IF($F728&lt;&gt;0,$K$2,IF($G728&lt;&gt;0,$K$2,IF($H728&lt;&gt;0,$K$2,IF($I728&lt;&gt;0,$K$2,IF($J728&lt;&gt;0,$K$2,"")))))))</f>
        <v>1</v>
      </c>
      <c r="L614" s="553"/>
    </row>
    <row r="615" spans="2:12" ht="15">
      <c r="B615" s="1258"/>
      <c r="C615" s="1259"/>
      <c r="D615" s="1260" t="s">
        <v>537</v>
      </c>
      <c r="E615" s="836"/>
      <c r="F615" s="836"/>
      <c r="G615" s="1261"/>
      <c r="H615" s="846"/>
      <c r="I615" s="846"/>
      <c r="J615" s="847"/>
      <c r="K615" s="1603">
        <f>(IF($E728&lt;&gt;0,$K$2,IF($F728&lt;&gt;0,$K$2,IF($G728&lt;&gt;0,$K$2,IF($H728&lt;&gt;0,$K$2,IF($I728&lt;&gt;0,$K$2,IF($J728&lt;&gt;0,$K$2,"")))))))</f>
        <v>1</v>
      </c>
      <c r="L615" s="553"/>
    </row>
    <row r="616" spans="2:12" ht="15.75">
      <c r="B616" s="1262">
        <v>100</v>
      </c>
      <c r="C616" s="1733" t="s">
        <v>699</v>
      </c>
      <c r="D616" s="1734"/>
      <c r="E616" s="1601">
        <f aca="true" t="shared" si="122" ref="E616:J616">SUM(E617:E618)</f>
        <v>0</v>
      </c>
      <c r="F616" s="521">
        <f t="shared" si="122"/>
        <v>0</v>
      </c>
      <c r="G616" s="636">
        <f t="shared" si="122"/>
        <v>0</v>
      </c>
      <c r="H616" s="637">
        <f t="shared" si="122"/>
        <v>0</v>
      </c>
      <c r="I616" s="637">
        <f t="shared" si="122"/>
        <v>0</v>
      </c>
      <c r="J616" s="638">
        <f t="shared" si="122"/>
        <v>0</v>
      </c>
      <c r="K616" s="1600">
        <f>(IF($E616&lt;&gt;0,$K$2,IF($F616&lt;&gt;0,$K$2,IF($G616&lt;&gt;0,$K$2,IF($H616&lt;&gt;0,$K$2,IF($I616&lt;&gt;0,$K$2,IF($J616&lt;&gt;0,$K$2,"")))))))</f>
      </c>
      <c r="L616" s="554"/>
    </row>
    <row r="617" spans="2:12" ht="15.75">
      <c r="B617" s="1263"/>
      <c r="C617" s="1264">
        <v>101</v>
      </c>
      <c r="D617" s="1265" t="s">
        <v>700</v>
      </c>
      <c r="E617" s="680"/>
      <c r="F617" s="689">
        <f>G617+H617+I617+J617</f>
        <v>0</v>
      </c>
      <c r="G617" s="603"/>
      <c r="H617" s="604"/>
      <c r="I617" s="604"/>
      <c r="J617" s="605"/>
      <c r="K617" s="1600">
        <f aca="true" t="shared" si="123" ref="K617:K680">(IF($E617&lt;&gt;0,$K$2,IF($F617&lt;&gt;0,$K$2,IF($G617&lt;&gt;0,$K$2,IF($H617&lt;&gt;0,$K$2,IF($I617&lt;&gt;0,$K$2,IF($J617&lt;&gt;0,$K$2,"")))))))</f>
      </c>
      <c r="L617" s="554"/>
    </row>
    <row r="618" spans="1:12" ht="36" customHeight="1">
      <c r="A618" s="359"/>
      <c r="B618" s="1263"/>
      <c r="C618" s="1266">
        <v>102</v>
      </c>
      <c r="D618" s="1267" t="s">
        <v>701</v>
      </c>
      <c r="E618" s="686"/>
      <c r="F618" s="690">
        <f>G618+H618+I618+J618</f>
        <v>0</v>
      </c>
      <c r="G618" s="615"/>
      <c r="H618" s="616"/>
      <c r="I618" s="616"/>
      <c r="J618" s="617"/>
      <c r="K618" s="1600">
        <f t="shared" si="123"/>
      </c>
      <c r="L618" s="554"/>
    </row>
    <row r="619" spans="1:12" ht="15.75">
      <c r="A619" s="359"/>
      <c r="B619" s="1262">
        <v>200</v>
      </c>
      <c r="C619" s="1738" t="s">
        <v>702</v>
      </c>
      <c r="D619" s="1738"/>
      <c r="E619" s="1601">
        <f aca="true" t="shared" si="124" ref="E619:J619">SUM(E620:E624)</f>
        <v>0</v>
      </c>
      <c r="F619" s="521">
        <f t="shared" si="124"/>
        <v>0</v>
      </c>
      <c r="G619" s="636">
        <f t="shared" si="124"/>
        <v>0</v>
      </c>
      <c r="H619" s="637">
        <f t="shared" si="124"/>
        <v>0</v>
      </c>
      <c r="I619" s="637">
        <f t="shared" si="124"/>
        <v>0</v>
      </c>
      <c r="J619" s="638">
        <f t="shared" si="124"/>
        <v>0</v>
      </c>
      <c r="K619" s="1600">
        <f t="shared" si="123"/>
      </c>
      <c r="L619" s="554"/>
    </row>
    <row r="620" spans="1:12" ht="15.75">
      <c r="A620" s="5"/>
      <c r="B620" s="1268"/>
      <c r="C620" s="1264">
        <v>201</v>
      </c>
      <c r="D620" s="1265" t="s">
        <v>703</v>
      </c>
      <c r="E620" s="680"/>
      <c r="F620" s="689">
        <f>G620+H620+I620+J620</f>
        <v>0</v>
      </c>
      <c r="G620" s="603"/>
      <c r="H620" s="604"/>
      <c r="I620" s="604"/>
      <c r="J620" s="605"/>
      <c r="K620" s="1600">
        <f t="shared" si="123"/>
      </c>
      <c r="L620" s="554"/>
    </row>
    <row r="621" spans="1:12" ht="15.75">
      <c r="A621" s="359"/>
      <c r="B621" s="1269"/>
      <c r="C621" s="1270">
        <v>202</v>
      </c>
      <c r="D621" s="1271" t="s">
        <v>704</v>
      </c>
      <c r="E621" s="682"/>
      <c r="F621" s="691">
        <f>G621+H621+I621+J621</f>
        <v>0</v>
      </c>
      <c r="G621" s="606"/>
      <c r="H621" s="607"/>
      <c r="I621" s="607"/>
      <c r="J621" s="608"/>
      <c r="K621" s="1600">
        <f t="shared" si="123"/>
      </c>
      <c r="L621" s="554"/>
    </row>
    <row r="622" spans="1:12" ht="31.5">
      <c r="A622" s="5"/>
      <c r="B622" s="1272"/>
      <c r="C622" s="1270">
        <v>205</v>
      </c>
      <c r="D622" s="1271" t="s">
        <v>329</v>
      </c>
      <c r="E622" s="682"/>
      <c r="F622" s="691">
        <f>G622+H622+I622+J622</f>
        <v>0</v>
      </c>
      <c r="G622" s="606"/>
      <c r="H622" s="607"/>
      <c r="I622" s="607"/>
      <c r="J622" s="608"/>
      <c r="K622" s="1600">
        <f t="shared" si="123"/>
      </c>
      <c r="L622" s="554"/>
    </row>
    <row r="623" spans="1:12" ht="15.75">
      <c r="A623" s="359"/>
      <c r="B623" s="1272"/>
      <c r="C623" s="1270">
        <v>208</v>
      </c>
      <c r="D623" s="1273" t="s">
        <v>330</v>
      </c>
      <c r="E623" s="682"/>
      <c r="F623" s="691">
        <f>G623+H623+I623+J623</f>
        <v>0</v>
      </c>
      <c r="G623" s="606"/>
      <c r="H623" s="607"/>
      <c r="I623" s="607"/>
      <c r="J623" s="608"/>
      <c r="K623" s="1600">
        <f t="shared" si="123"/>
      </c>
      <c r="L623" s="554"/>
    </row>
    <row r="624" spans="1:12" ht="15.75">
      <c r="A624" s="472"/>
      <c r="B624" s="1268"/>
      <c r="C624" s="1266">
        <v>209</v>
      </c>
      <c r="D624" s="1274" t="s">
        <v>331</v>
      </c>
      <c r="E624" s="686"/>
      <c r="F624" s="690">
        <f>G624+H624+I624+J624</f>
        <v>0</v>
      </c>
      <c r="G624" s="615"/>
      <c r="H624" s="616"/>
      <c r="I624" s="616"/>
      <c r="J624" s="617"/>
      <c r="K624" s="1600">
        <f t="shared" si="123"/>
      </c>
      <c r="L624" s="554"/>
    </row>
    <row r="625" spans="1:12" ht="15.75">
      <c r="A625" s="5"/>
      <c r="B625" s="1262">
        <v>500</v>
      </c>
      <c r="C625" s="1747" t="s">
        <v>332</v>
      </c>
      <c r="D625" s="1747"/>
      <c r="E625" s="1601">
        <f aca="true" t="shared" si="125" ref="E625:J625">SUM(E626:E630)</f>
        <v>0</v>
      </c>
      <c r="F625" s="521">
        <f t="shared" si="125"/>
        <v>0</v>
      </c>
      <c r="G625" s="636">
        <f t="shared" si="125"/>
        <v>0</v>
      </c>
      <c r="H625" s="637">
        <f t="shared" si="125"/>
        <v>0</v>
      </c>
      <c r="I625" s="637">
        <f t="shared" si="125"/>
        <v>0</v>
      </c>
      <c r="J625" s="638">
        <f t="shared" si="125"/>
        <v>0</v>
      </c>
      <c r="K625" s="1600">
        <f t="shared" si="123"/>
      </c>
      <c r="L625" s="554"/>
    </row>
    <row r="626" spans="1:12" ht="31.5">
      <c r="A626" s="5"/>
      <c r="B626" s="1268"/>
      <c r="C626" s="1275">
        <v>551</v>
      </c>
      <c r="D626" s="1276" t="s">
        <v>333</v>
      </c>
      <c r="E626" s="680"/>
      <c r="F626" s="689">
        <f aca="true" t="shared" si="126" ref="F626:F631">G626+H626+I626+J626</f>
        <v>0</v>
      </c>
      <c r="G626" s="1558">
        <v>0</v>
      </c>
      <c r="H626" s="1559">
        <v>0</v>
      </c>
      <c r="I626" s="1559">
        <v>0</v>
      </c>
      <c r="J626" s="605"/>
      <c r="K626" s="1600">
        <f t="shared" si="123"/>
      </c>
      <c r="L626" s="554"/>
    </row>
    <row r="627" spans="1:12" ht="15.75">
      <c r="A627" s="5"/>
      <c r="B627" s="1268"/>
      <c r="C627" s="1277">
        <f>C626+1</f>
        <v>552</v>
      </c>
      <c r="D627" s="1278" t="s">
        <v>334</v>
      </c>
      <c r="E627" s="682"/>
      <c r="F627" s="691">
        <f t="shared" si="126"/>
        <v>0</v>
      </c>
      <c r="G627" s="1560">
        <v>0</v>
      </c>
      <c r="H627" s="1561">
        <v>0</v>
      </c>
      <c r="I627" s="1561">
        <v>0</v>
      </c>
      <c r="J627" s="608"/>
      <c r="K627" s="1600">
        <f t="shared" si="123"/>
      </c>
      <c r="L627" s="554"/>
    </row>
    <row r="628" spans="1:12" ht="15.75">
      <c r="A628" s="8">
        <v>5</v>
      </c>
      <c r="B628" s="1279"/>
      <c r="C628" s="1277">
        <v>560</v>
      </c>
      <c r="D628" s="1280" t="s">
        <v>335</v>
      </c>
      <c r="E628" s="682"/>
      <c r="F628" s="691">
        <f t="shared" si="126"/>
        <v>0</v>
      </c>
      <c r="G628" s="1560">
        <v>0</v>
      </c>
      <c r="H628" s="1561">
        <v>0</v>
      </c>
      <c r="I628" s="1561">
        <v>0</v>
      </c>
      <c r="J628" s="608"/>
      <c r="K628" s="1600">
        <f t="shared" si="123"/>
      </c>
      <c r="L628" s="554"/>
    </row>
    <row r="629" spans="1:12" ht="15.75">
      <c r="A629" s="9">
        <v>10</v>
      </c>
      <c r="B629" s="1279"/>
      <c r="C629" s="1277">
        <v>580</v>
      </c>
      <c r="D629" s="1278" t="s">
        <v>336</v>
      </c>
      <c r="E629" s="682"/>
      <c r="F629" s="691">
        <f t="shared" si="126"/>
        <v>0</v>
      </c>
      <c r="G629" s="1560">
        <v>0</v>
      </c>
      <c r="H629" s="1561">
        <v>0</v>
      </c>
      <c r="I629" s="1561">
        <v>0</v>
      </c>
      <c r="J629" s="608"/>
      <c r="K629" s="1600">
        <f t="shared" si="123"/>
      </c>
      <c r="L629" s="554"/>
    </row>
    <row r="630" spans="1:12" ht="31.5">
      <c r="A630" s="9">
        <v>15</v>
      </c>
      <c r="B630" s="1268"/>
      <c r="C630" s="1281">
        <v>590</v>
      </c>
      <c r="D630" s="1282" t="s">
        <v>337</v>
      </c>
      <c r="E630" s="686"/>
      <c r="F630" s="690">
        <f t="shared" si="126"/>
        <v>0</v>
      </c>
      <c r="G630" s="615"/>
      <c r="H630" s="616"/>
      <c r="I630" s="616"/>
      <c r="J630" s="617"/>
      <c r="K630" s="1600">
        <f t="shared" si="123"/>
      </c>
      <c r="L630" s="554"/>
    </row>
    <row r="631" spans="1:12" ht="15.75">
      <c r="A631" s="8">
        <v>35</v>
      </c>
      <c r="B631" s="1262">
        <v>800</v>
      </c>
      <c r="C631" s="1753" t="s">
        <v>538</v>
      </c>
      <c r="D631" s="1754"/>
      <c r="E631" s="1578"/>
      <c r="F631" s="523">
        <f t="shared" si="126"/>
        <v>0</v>
      </c>
      <c r="G631" s="1377"/>
      <c r="H631" s="1378"/>
      <c r="I631" s="1378"/>
      <c r="J631" s="1379"/>
      <c r="K631" s="1600">
        <f t="shared" si="123"/>
      </c>
      <c r="L631" s="554"/>
    </row>
    <row r="632" spans="1:12" ht="15.75">
      <c r="A632" s="9">
        <v>40</v>
      </c>
      <c r="B632" s="1262">
        <v>1000</v>
      </c>
      <c r="C632" s="1738" t="s">
        <v>339</v>
      </c>
      <c r="D632" s="1738"/>
      <c r="E632" s="1578">
        <f aca="true" t="shared" si="127" ref="E632:J632">SUM(E633:E649)</f>
        <v>79200</v>
      </c>
      <c r="F632" s="523">
        <f t="shared" si="127"/>
        <v>30912</v>
      </c>
      <c r="G632" s="636">
        <f t="shared" si="127"/>
        <v>30912</v>
      </c>
      <c r="H632" s="637">
        <f t="shared" si="127"/>
        <v>0</v>
      </c>
      <c r="I632" s="637">
        <f t="shared" si="127"/>
        <v>0</v>
      </c>
      <c r="J632" s="638">
        <f t="shared" si="127"/>
        <v>0</v>
      </c>
      <c r="K632" s="1600">
        <f t="shared" si="123"/>
        <v>1</v>
      </c>
      <c r="L632" s="554"/>
    </row>
    <row r="633" spans="1:12" ht="15.75">
      <c r="A633" s="9">
        <v>45</v>
      </c>
      <c r="B633" s="1269"/>
      <c r="C633" s="1264">
        <v>1011</v>
      </c>
      <c r="D633" s="1283" t="s">
        <v>340</v>
      </c>
      <c r="E633" s="680"/>
      <c r="F633" s="689">
        <f aca="true" t="shared" si="128" ref="F633:F649">G633+H633+I633+J633</f>
        <v>0</v>
      </c>
      <c r="G633" s="603"/>
      <c r="H633" s="604"/>
      <c r="I633" s="604"/>
      <c r="J633" s="605"/>
      <c r="K633" s="1600">
        <f t="shared" si="123"/>
      </c>
      <c r="L633" s="554"/>
    </row>
    <row r="634" spans="1:12" ht="15.75">
      <c r="A634" s="9">
        <v>50</v>
      </c>
      <c r="B634" s="1269"/>
      <c r="C634" s="1270">
        <v>1012</v>
      </c>
      <c r="D634" s="1271" t="s">
        <v>1308</v>
      </c>
      <c r="E634" s="682"/>
      <c r="F634" s="691">
        <f t="shared" si="128"/>
        <v>0</v>
      </c>
      <c r="G634" s="606"/>
      <c r="H634" s="607"/>
      <c r="I634" s="607"/>
      <c r="J634" s="608"/>
      <c r="K634" s="1600">
        <f t="shared" si="123"/>
      </c>
      <c r="L634" s="554"/>
    </row>
    <row r="635" spans="1:12" ht="15.75">
      <c r="A635" s="9">
        <v>55</v>
      </c>
      <c r="B635" s="1269"/>
      <c r="C635" s="1270">
        <v>1013</v>
      </c>
      <c r="D635" s="1271" t="s">
        <v>1309</v>
      </c>
      <c r="E635" s="682"/>
      <c r="F635" s="691">
        <f t="shared" si="128"/>
        <v>0</v>
      </c>
      <c r="G635" s="606"/>
      <c r="H635" s="607"/>
      <c r="I635" s="607"/>
      <c r="J635" s="608"/>
      <c r="K635" s="1600">
        <f t="shared" si="123"/>
      </c>
      <c r="L635" s="554"/>
    </row>
    <row r="636" spans="1:12" ht="15.75">
      <c r="A636" s="9">
        <v>60</v>
      </c>
      <c r="B636" s="1269"/>
      <c r="C636" s="1270">
        <v>1014</v>
      </c>
      <c r="D636" s="1271" t="s">
        <v>1310</v>
      </c>
      <c r="E636" s="682"/>
      <c r="F636" s="691">
        <f t="shared" si="128"/>
        <v>0</v>
      </c>
      <c r="G636" s="606"/>
      <c r="H636" s="607"/>
      <c r="I636" s="607"/>
      <c r="J636" s="608"/>
      <c r="K636" s="1600">
        <f t="shared" si="123"/>
      </c>
      <c r="L636" s="554"/>
    </row>
    <row r="637" spans="1:12" ht="15.75">
      <c r="A637" s="8">
        <v>65</v>
      </c>
      <c r="B637" s="1269"/>
      <c r="C637" s="1270">
        <v>1015</v>
      </c>
      <c r="D637" s="1271" t="s">
        <v>1311</v>
      </c>
      <c r="E637" s="682"/>
      <c r="F637" s="691">
        <f t="shared" si="128"/>
        <v>0</v>
      </c>
      <c r="G637" s="606"/>
      <c r="H637" s="607"/>
      <c r="I637" s="607"/>
      <c r="J637" s="608"/>
      <c r="K637" s="1600">
        <f t="shared" si="123"/>
      </c>
      <c r="L637" s="554"/>
    </row>
    <row r="638" spans="1:12" ht="15.75">
      <c r="A638" s="9">
        <v>70</v>
      </c>
      <c r="B638" s="1269"/>
      <c r="C638" s="1284">
        <v>1016</v>
      </c>
      <c r="D638" s="1285" t="s">
        <v>1312</v>
      </c>
      <c r="E638" s="684"/>
      <c r="F638" s="692">
        <f t="shared" si="128"/>
        <v>0</v>
      </c>
      <c r="G638" s="670"/>
      <c r="H638" s="671"/>
      <c r="I638" s="671"/>
      <c r="J638" s="672"/>
      <c r="K638" s="1600">
        <f t="shared" si="123"/>
      </c>
      <c r="L638" s="554"/>
    </row>
    <row r="639" spans="1:12" ht="15.75">
      <c r="A639" s="9">
        <v>75</v>
      </c>
      <c r="B639" s="1263"/>
      <c r="C639" s="1286">
        <v>1020</v>
      </c>
      <c r="D639" s="1287" t="s">
        <v>1313</v>
      </c>
      <c r="E639" s="1579">
        <v>61700</v>
      </c>
      <c r="F639" s="694">
        <f t="shared" si="128"/>
        <v>23018</v>
      </c>
      <c r="G639" s="1612">
        <v>23018</v>
      </c>
      <c r="H639" s="613"/>
      <c r="I639" s="613"/>
      <c r="J639" s="614"/>
      <c r="K639" s="1600">
        <f t="shared" si="123"/>
        <v>1</v>
      </c>
      <c r="L639" s="554"/>
    </row>
    <row r="640" spans="1:12" ht="15.75">
      <c r="A640" s="9">
        <v>80</v>
      </c>
      <c r="B640" s="1269"/>
      <c r="C640" s="1288">
        <v>1030</v>
      </c>
      <c r="D640" s="1289" t="s">
        <v>1314</v>
      </c>
      <c r="E640" s="1580"/>
      <c r="F640" s="696">
        <f t="shared" si="128"/>
        <v>0</v>
      </c>
      <c r="G640" s="609"/>
      <c r="H640" s="610"/>
      <c r="I640" s="610"/>
      <c r="J640" s="611"/>
      <c r="K640" s="1600">
        <f t="shared" si="123"/>
      </c>
      <c r="L640" s="554"/>
    </row>
    <row r="641" spans="1:12" ht="15.75">
      <c r="A641" s="9">
        <v>85</v>
      </c>
      <c r="B641" s="1269"/>
      <c r="C641" s="1286">
        <v>1051</v>
      </c>
      <c r="D641" s="1290" t="s">
        <v>1315</v>
      </c>
      <c r="E641" s="1579"/>
      <c r="F641" s="694">
        <f t="shared" si="128"/>
        <v>0</v>
      </c>
      <c r="G641" s="612"/>
      <c r="H641" s="613"/>
      <c r="I641" s="613"/>
      <c r="J641" s="614"/>
      <c r="K641" s="1600">
        <f t="shared" si="123"/>
      </c>
      <c r="L641" s="554"/>
    </row>
    <row r="642" spans="1:12" ht="15.75">
      <c r="A642" s="9">
        <v>90</v>
      </c>
      <c r="B642" s="1269"/>
      <c r="C642" s="1270">
        <v>1052</v>
      </c>
      <c r="D642" s="1271" t="s">
        <v>1316</v>
      </c>
      <c r="E642" s="682"/>
      <c r="F642" s="691">
        <f t="shared" si="128"/>
        <v>0</v>
      </c>
      <c r="G642" s="606"/>
      <c r="H642" s="607"/>
      <c r="I642" s="607"/>
      <c r="J642" s="608"/>
      <c r="K642" s="1600">
        <f t="shared" si="123"/>
      </c>
      <c r="L642" s="554"/>
    </row>
    <row r="643" spans="1:12" ht="15.75">
      <c r="A643" s="8">
        <v>115</v>
      </c>
      <c r="B643" s="1269"/>
      <c r="C643" s="1288">
        <v>1053</v>
      </c>
      <c r="D643" s="1289" t="s">
        <v>1120</v>
      </c>
      <c r="E643" s="1580"/>
      <c r="F643" s="696">
        <f t="shared" si="128"/>
        <v>0</v>
      </c>
      <c r="G643" s="609"/>
      <c r="H643" s="610"/>
      <c r="I643" s="610"/>
      <c r="J643" s="611"/>
      <c r="K643" s="1600">
        <f t="shared" si="123"/>
      </c>
      <c r="L643" s="554"/>
    </row>
    <row r="644" spans="1:12" ht="15.75">
      <c r="A644" s="8">
        <v>125</v>
      </c>
      <c r="B644" s="1269"/>
      <c r="C644" s="1286">
        <v>1062</v>
      </c>
      <c r="D644" s="1287" t="s">
        <v>1317</v>
      </c>
      <c r="E644" s="1579"/>
      <c r="F644" s="694">
        <f t="shared" si="128"/>
        <v>0</v>
      </c>
      <c r="G644" s="612"/>
      <c r="H644" s="613"/>
      <c r="I644" s="613"/>
      <c r="J644" s="614"/>
      <c r="K644" s="1600">
        <f t="shared" si="123"/>
      </c>
      <c r="L644" s="554"/>
    </row>
    <row r="645" spans="1:12" ht="15.75">
      <c r="A645" s="9">
        <v>130</v>
      </c>
      <c r="B645" s="1269"/>
      <c r="C645" s="1288">
        <v>1063</v>
      </c>
      <c r="D645" s="1291" t="s">
        <v>1771</v>
      </c>
      <c r="E645" s="1580"/>
      <c r="F645" s="696">
        <f t="shared" si="128"/>
        <v>0</v>
      </c>
      <c r="G645" s="609"/>
      <c r="H645" s="610"/>
      <c r="I645" s="610"/>
      <c r="J645" s="611"/>
      <c r="K645" s="1600">
        <f t="shared" si="123"/>
      </c>
      <c r="L645" s="554"/>
    </row>
    <row r="646" spans="1:12" ht="15.75">
      <c r="A646" s="9">
        <v>135</v>
      </c>
      <c r="B646" s="1269"/>
      <c r="C646" s="1292">
        <v>1069</v>
      </c>
      <c r="D646" s="1293" t="s">
        <v>1318</v>
      </c>
      <c r="E646" s="1581">
        <v>17500</v>
      </c>
      <c r="F646" s="698">
        <f t="shared" si="128"/>
        <v>7894</v>
      </c>
      <c r="G646" s="1613">
        <v>7894</v>
      </c>
      <c r="H646" s="799"/>
      <c r="I646" s="799"/>
      <c r="J646" s="763"/>
      <c r="K646" s="1600">
        <f t="shared" si="123"/>
        <v>1</v>
      </c>
      <c r="L646" s="554"/>
    </row>
    <row r="647" spans="1:12" ht="15.75">
      <c r="A647" s="9">
        <v>140</v>
      </c>
      <c r="B647" s="1263"/>
      <c r="C647" s="1286">
        <v>1091</v>
      </c>
      <c r="D647" s="1290" t="s">
        <v>1121</v>
      </c>
      <c r="E647" s="1579"/>
      <c r="F647" s="694">
        <f t="shared" si="128"/>
        <v>0</v>
      </c>
      <c r="G647" s="612"/>
      <c r="H647" s="613"/>
      <c r="I647" s="613"/>
      <c r="J647" s="614"/>
      <c r="K647" s="1600">
        <f t="shared" si="123"/>
      </c>
      <c r="L647" s="554"/>
    </row>
    <row r="648" spans="1:12" ht="15.75">
      <c r="A648" s="9">
        <v>145</v>
      </c>
      <c r="B648" s="1269"/>
      <c r="C648" s="1270">
        <v>1092</v>
      </c>
      <c r="D648" s="1271" t="s">
        <v>1490</v>
      </c>
      <c r="E648" s="682"/>
      <c r="F648" s="691">
        <f t="shared" si="128"/>
        <v>0</v>
      </c>
      <c r="G648" s="606"/>
      <c r="H648" s="607"/>
      <c r="I648" s="607"/>
      <c r="J648" s="608"/>
      <c r="K648" s="1600">
        <f t="shared" si="123"/>
      </c>
      <c r="L648" s="554"/>
    </row>
    <row r="649" spans="1:12" ht="15.75">
      <c r="A649" s="9">
        <v>150</v>
      </c>
      <c r="B649" s="1269"/>
      <c r="C649" s="1266">
        <v>1098</v>
      </c>
      <c r="D649" s="1294" t="s">
        <v>1319</v>
      </c>
      <c r="E649" s="686"/>
      <c r="F649" s="690">
        <f t="shared" si="128"/>
        <v>0</v>
      </c>
      <c r="G649" s="615"/>
      <c r="H649" s="616"/>
      <c r="I649" s="616"/>
      <c r="J649" s="617"/>
      <c r="K649" s="1600">
        <f t="shared" si="123"/>
      </c>
      <c r="L649" s="554"/>
    </row>
    <row r="650" spans="1:12" ht="15.75">
      <c r="A650" s="9">
        <v>155</v>
      </c>
      <c r="B650" s="1262">
        <v>1900</v>
      </c>
      <c r="C650" s="1735" t="s">
        <v>1831</v>
      </c>
      <c r="D650" s="1735"/>
      <c r="E650" s="1578">
        <f aca="true" t="shared" si="129" ref="E650:J650">SUM(E651:E653)</f>
        <v>0</v>
      </c>
      <c r="F650" s="523">
        <f t="shared" si="129"/>
        <v>0</v>
      </c>
      <c r="G650" s="636">
        <f t="shared" si="129"/>
        <v>0</v>
      </c>
      <c r="H650" s="637">
        <f t="shared" si="129"/>
        <v>0</v>
      </c>
      <c r="I650" s="637">
        <f t="shared" si="129"/>
        <v>0</v>
      </c>
      <c r="J650" s="638">
        <f t="shared" si="129"/>
        <v>0</v>
      </c>
      <c r="K650" s="1600">
        <f t="shared" si="123"/>
      </c>
      <c r="L650" s="554"/>
    </row>
    <row r="651" spans="1:12" ht="31.5">
      <c r="A651" s="9">
        <v>160</v>
      </c>
      <c r="B651" s="1269"/>
      <c r="C651" s="1264">
        <v>1901</v>
      </c>
      <c r="D651" s="1295" t="s">
        <v>1832</v>
      </c>
      <c r="E651" s="680"/>
      <c r="F651" s="689">
        <f>G651+H651+I651+J651</f>
        <v>0</v>
      </c>
      <c r="G651" s="603"/>
      <c r="H651" s="604"/>
      <c r="I651" s="604"/>
      <c r="J651" s="605"/>
      <c r="K651" s="1600">
        <f t="shared" si="123"/>
      </c>
      <c r="L651" s="554"/>
    </row>
    <row r="652" spans="1:12" ht="31.5">
      <c r="A652" s="9">
        <v>165</v>
      </c>
      <c r="B652" s="1296"/>
      <c r="C652" s="1270">
        <v>1981</v>
      </c>
      <c r="D652" s="1297" t="s">
        <v>1833</v>
      </c>
      <c r="E652" s="682"/>
      <c r="F652" s="691">
        <f>G652+H652+I652+J652</f>
        <v>0</v>
      </c>
      <c r="G652" s="606"/>
      <c r="H652" s="607"/>
      <c r="I652" s="607"/>
      <c r="J652" s="608"/>
      <c r="K652" s="1600">
        <f t="shared" si="123"/>
      </c>
      <c r="L652" s="554"/>
    </row>
    <row r="653" spans="1:12" ht="31.5">
      <c r="A653" s="9">
        <v>175</v>
      </c>
      <c r="B653" s="1269"/>
      <c r="C653" s="1266">
        <v>1991</v>
      </c>
      <c r="D653" s="1298" t="s">
        <v>1834</v>
      </c>
      <c r="E653" s="686"/>
      <c r="F653" s="690">
        <f>G653+H653+I653+J653</f>
        <v>0</v>
      </c>
      <c r="G653" s="615"/>
      <c r="H653" s="616"/>
      <c r="I653" s="616"/>
      <c r="J653" s="617"/>
      <c r="K653" s="1600">
        <f t="shared" si="123"/>
      </c>
      <c r="L653" s="554"/>
    </row>
    <row r="654" spans="1:12" ht="15.75">
      <c r="A654" s="9">
        <v>180</v>
      </c>
      <c r="B654" s="1262">
        <v>2100</v>
      </c>
      <c r="C654" s="1735" t="s">
        <v>1449</v>
      </c>
      <c r="D654" s="1735"/>
      <c r="E654" s="1578">
        <f aca="true" t="shared" si="130" ref="E654:J654">SUM(E655:E659)</f>
        <v>0</v>
      </c>
      <c r="F654" s="523">
        <f t="shared" si="130"/>
        <v>0</v>
      </c>
      <c r="G654" s="636">
        <f t="shared" si="130"/>
        <v>0</v>
      </c>
      <c r="H654" s="637">
        <f t="shared" si="130"/>
        <v>0</v>
      </c>
      <c r="I654" s="637">
        <f t="shared" si="130"/>
        <v>0</v>
      </c>
      <c r="J654" s="638">
        <f t="shared" si="130"/>
        <v>0</v>
      </c>
      <c r="K654" s="1600">
        <f t="shared" si="123"/>
      </c>
      <c r="L654" s="554"/>
    </row>
    <row r="655" spans="1:12" ht="15.75">
      <c r="A655" s="9">
        <v>185</v>
      </c>
      <c r="B655" s="1269"/>
      <c r="C655" s="1264">
        <v>2110</v>
      </c>
      <c r="D655" s="1299" t="s">
        <v>1320</v>
      </c>
      <c r="E655" s="680"/>
      <c r="F655" s="689">
        <f>G655+H655+I655+J655</f>
        <v>0</v>
      </c>
      <c r="G655" s="603"/>
      <c r="H655" s="604"/>
      <c r="I655" s="604"/>
      <c r="J655" s="605"/>
      <c r="K655" s="1600">
        <f t="shared" si="123"/>
      </c>
      <c r="L655" s="554"/>
    </row>
    <row r="656" spans="1:12" ht="15.75">
      <c r="A656" s="9">
        <v>190</v>
      </c>
      <c r="B656" s="1296"/>
      <c r="C656" s="1270">
        <v>2120</v>
      </c>
      <c r="D656" s="1273" t="s">
        <v>1321</v>
      </c>
      <c r="E656" s="682"/>
      <c r="F656" s="691">
        <f>G656+H656+I656+J656</f>
        <v>0</v>
      </c>
      <c r="G656" s="606"/>
      <c r="H656" s="607"/>
      <c r="I656" s="607"/>
      <c r="J656" s="608"/>
      <c r="K656" s="1600">
        <f t="shared" si="123"/>
      </c>
      <c r="L656" s="554"/>
    </row>
    <row r="657" spans="1:12" ht="15.75">
      <c r="A657" s="9">
        <v>200</v>
      </c>
      <c r="B657" s="1296"/>
      <c r="C657" s="1270">
        <v>2125</v>
      </c>
      <c r="D657" s="1273" t="s">
        <v>539</v>
      </c>
      <c r="E657" s="682"/>
      <c r="F657" s="691">
        <f>G657+H657+I657+J657</f>
        <v>0</v>
      </c>
      <c r="G657" s="606"/>
      <c r="H657" s="607"/>
      <c r="I657" s="1561">
        <v>0</v>
      </c>
      <c r="J657" s="608"/>
      <c r="K657" s="1600">
        <f t="shared" si="123"/>
      </c>
      <c r="L657" s="554"/>
    </row>
    <row r="658" spans="1:12" ht="15.75">
      <c r="A658" s="9">
        <v>200</v>
      </c>
      <c r="B658" s="1268"/>
      <c r="C658" s="1270">
        <v>2140</v>
      </c>
      <c r="D658" s="1273" t="s">
        <v>1323</v>
      </c>
      <c r="E658" s="682"/>
      <c r="F658" s="691">
        <f>G658+H658+I658+J658</f>
        <v>0</v>
      </c>
      <c r="G658" s="606"/>
      <c r="H658" s="607"/>
      <c r="I658" s="1561">
        <v>0</v>
      </c>
      <c r="J658" s="608"/>
      <c r="K658" s="1600">
        <f t="shared" si="123"/>
      </c>
      <c r="L658" s="554"/>
    </row>
    <row r="659" spans="1:12" ht="15.75">
      <c r="A659" s="9">
        <v>205</v>
      </c>
      <c r="B659" s="1269"/>
      <c r="C659" s="1266">
        <v>2190</v>
      </c>
      <c r="D659" s="1300" t="s">
        <v>1324</v>
      </c>
      <c r="E659" s="686"/>
      <c r="F659" s="690">
        <f>G659+H659+I659+J659</f>
        <v>0</v>
      </c>
      <c r="G659" s="615"/>
      <c r="H659" s="616"/>
      <c r="I659" s="1563">
        <v>0</v>
      </c>
      <c r="J659" s="617"/>
      <c r="K659" s="1600">
        <f t="shared" si="123"/>
      </c>
      <c r="L659" s="554"/>
    </row>
    <row r="660" spans="1:12" ht="15.75">
      <c r="A660" s="9">
        <v>210</v>
      </c>
      <c r="B660" s="1262">
        <v>2200</v>
      </c>
      <c r="C660" s="1735" t="s">
        <v>1325</v>
      </c>
      <c r="D660" s="1735"/>
      <c r="E660" s="1578">
        <f aca="true" t="shared" si="131" ref="E660:J660">SUM(E661:E662)</f>
        <v>0</v>
      </c>
      <c r="F660" s="523">
        <f t="shared" si="131"/>
        <v>0</v>
      </c>
      <c r="G660" s="636">
        <f t="shared" si="131"/>
        <v>0</v>
      </c>
      <c r="H660" s="637">
        <f t="shared" si="131"/>
        <v>0</v>
      </c>
      <c r="I660" s="637">
        <f t="shared" si="131"/>
        <v>0</v>
      </c>
      <c r="J660" s="638">
        <f t="shared" si="131"/>
        <v>0</v>
      </c>
      <c r="K660" s="1600">
        <f t="shared" si="123"/>
      </c>
      <c r="L660" s="554"/>
    </row>
    <row r="661" spans="1:12" ht="15.75">
      <c r="A661" s="9">
        <v>215</v>
      </c>
      <c r="B661" s="1269"/>
      <c r="C661" s="1264">
        <v>2221</v>
      </c>
      <c r="D661" s="1265" t="s">
        <v>1754</v>
      </c>
      <c r="E661" s="680"/>
      <c r="F661" s="689">
        <f aca="true" t="shared" si="132" ref="F661:F666">G661+H661+I661+J661</f>
        <v>0</v>
      </c>
      <c r="G661" s="603"/>
      <c r="H661" s="604"/>
      <c r="I661" s="604"/>
      <c r="J661" s="605"/>
      <c r="K661" s="1600">
        <f t="shared" si="123"/>
      </c>
      <c r="L661" s="554"/>
    </row>
    <row r="662" spans="1:12" ht="15.75">
      <c r="A662" s="8">
        <v>220</v>
      </c>
      <c r="B662" s="1269"/>
      <c r="C662" s="1266">
        <v>2224</v>
      </c>
      <c r="D662" s="1267" t="s">
        <v>1326</v>
      </c>
      <c r="E662" s="686"/>
      <c r="F662" s="690">
        <f t="shared" si="132"/>
        <v>0</v>
      </c>
      <c r="G662" s="615"/>
      <c r="H662" s="616"/>
      <c r="I662" s="616"/>
      <c r="J662" s="617"/>
      <c r="K662" s="1600">
        <f t="shared" si="123"/>
      </c>
      <c r="L662" s="554"/>
    </row>
    <row r="663" spans="1:12" ht="15.75">
      <c r="A663" s="9">
        <v>225</v>
      </c>
      <c r="B663" s="1262">
        <v>2500</v>
      </c>
      <c r="C663" s="1735" t="s">
        <v>1327</v>
      </c>
      <c r="D663" s="1739"/>
      <c r="E663" s="1578"/>
      <c r="F663" s="523">
        <f t="shared" si="132"/>
        <v>0</v>
      </c>
      <c r="G663" s="1377"/>
      <c r="H663" s="1378"/>
      <c r="I663" s="1378"/>
      <c r="J663" s="1379"/>
      <c r="K663" s="1600">
        <f t="shared" si="123"/>
      </c>
      <c r="L663" s="554"/>
    </row>
    <row r="664" spans="1:12" ht="15.75">
      <c r="A664" s="9">
        <v>230</v>
      </c>
      <c r="B664" s="1262">
        <v>2600</v>
      </c>
      <c r="C664" s="1736" t="s">
        <v>1328</v>
      </c>
      <c r="D664" s="1734"/>
      <c r="E664" s="1578"/>
      <c r="F664" s="523">
        <f t="shared" si="132"/>
        <v>0</v>
      </c>
      <c r="G664" s="1377"/>
      <c r="H664" s="1378"/>
      <c r="I664" s="1378"/>
      <c r="J664" s="1379"/>
      <c r="K664" s="1600">
        <f t="shared" si="123"/>
      </c>
      <c r="L664" s="554"/>
    </row>
    <row r="665" spans="1:12" ht="15.75">
      <c r="A665" s="9">
        <v>245</v>
      </c>
      <c r="B665" s="1262">
        <v>2700</v>
      </c>
      <c r="C665" s="1736" t="s">
        <v>1329</v>
      </c>
      <c r="D665" s="1734"/>
      <c r="E665" s="1578"/>
      <c r="F665" s="523">
        <f t="shared" si="132"/>
        <v>0</v>
      </c>
      <c r="G665" s="1377"/>
      <c r="H665" s="1378"/>
      <c r="I665" s="1378"/>
      <c r="J665" s="1379"/>
      <c r="K665" s="1600">
        <f t="shared" si="123"/>
      </c>
      <c r="L665" s="554"/>
    </row>
    <row r="666" spans="1:12" ht="15.75">
      <c r="A666" s="8">
        <v>220</v>
      </c>
      <c r="B666" s="1262">
        <v>2800</v>
      </c>
      <c r="C666" s="1736" t="s">
        <v>1330</v>
      </c>
      <c r="D666" s="1734"/>
      <c r="E666" s="1578"/>
      <c r="F666" s="523">
        <f t="shared" si="132"/>
        <v>0</v>
      </c>
      <c r="G666" s="1377"/>
      <c r="H666" s="1378"/>
      <c r="I666" s="1378"/>
      <c r="J666" s="1379"/>
      <c r="K666" s="1600">
        <f t="shared" si="123"/>
      </c>
      <c r="L666" s="554"/>
    </row>
    <row r="667" spans="1:12" ht="15.75">
      <c r="A667" s="9">
        <v>225</v>
      </c>
      <c r="B667" s="1262">
        <v>2900</v>
      </c>
      <c r="C667" s="1735" t="s">
        <v>1331</v>
      </c>
      <c r="D667" s="1735"/>
      <c r="E667" s="1578">
        <f aca="true" t="shared" si="133" ref="E667:J667">SUM(E668:E673)</f>
        <v>0</v>
      </c>
      <c r="F667" s="523">
        <f t="shared" si="133"/>
        <v>0</v>
      </c>
      <c r="G667" s="636">
        <f t="shared" si="133"/>
        <v>0</v>
      </c>
      <c r="H667" s="637">
        <f t="shared" si="133"/>
        <v>0</v>
      </c>
      <c r="I667" s="637">
        <f t="shared" si="133"/>
        <v>0</v>
      </c>
      <c r="J667" s="638">
        <f t="shared" si="133"/>
        <v>0</v>
      </c>
      <c r="K667" s="1600">
        <f t="shared" si="123"/>
      </c>
      <c r="L667" s="554"/>
    </row>
    <row r="668" spans="1:12" ht="15.75">
      <c r="A668" s="9">
        <v>230</v>
      </c>
      <c r="B668" s="1301"/>
      <c r="C668" s="1264">
        <v>2920</v>
      </c>
      <c r="D668" s="1302" t="s">
        <v>1332</v>
      </c>
      <c r="E668" s="680"/>
      <c r="F668" s="689">
        <f aca="true" t="shared" si="134" ref="F668:F673">G668+H668+I668+J668</f>
        <v>0</v>
      </c>
      <c r="G668" s="603"/>
      <c r="H668" s="604"/>
      <c r="I668" s="604"/>
      <c r="J668" s="605"/>
      <c r="K668" s="1600">
        <f t="shared" si="123"/>
      </c>
      <c r="L668" s="554"/>
    </row>
    <row r="669" spans="1:12" ht="36" customHeight="1">
      <c r="A669" s="9">
        <v>235</v>
      </c>
      <c r="B669" s="1301"/>
      <c r="C669" s="1288">
        <v>2969</v>
      </c>
      <c r="D669" s="1303" t="s">
        <v>1333</v>
      </c>
      <c r="E669" s="1580"/>
      <c r="F669" s="696">
        <f t="shared" si="134"/>
        <v>0</v>
      </c>
      <c r="G669" s="609"/>
      <c r="H669" s="610"/>
      <c r="I669" s="610"/>
      <c r="J669" s="611"/>
      <c r="K669" s="1600">
        <f t="shared" si="123"/>
      </c>
      <c r="L669" s="554"/>
    </row>
    <row r="670" spans="1:12" ht="31.5">
      <c r="A670" s="9">
        <v>240</v>
      </c>
      <c r="B670" s="1301"/>
      <c r="C670" s="1304">
        <v>2970</v>
      </c>
      <c r="D670" s="1305" t="s">
        <v>1334</v>
      </c>
      <c r="E670" s="1582"/>
      <c r="F670" s="700">
        <f t="shared" si="134"/>
        <v>0</v>
      </c>
      <c r="G670" s="806"/>
      <c r="H670" s="807"/>
      <c r="I670" s="807"/>
      <c r="J670" s="782"/>
      <c r="K670" s="1600">
        <f t="shared" si="123"/>
      </c>
      <c r="L670" s="554"/>
    </row>
    <row r="671" spans="1:12" ht="15.75">
      <c r="A671" s="9">
        <v>245</v>
      </c>
      <c r="B671" s="1301"/>
      <c r="C671" s="1292">
        <v>2989</v>
      </c>
      <c r="D671" s="1306" t="s">
        <v>1335</v>
      </c>
      <c r="E671" s="1581"/>
      <c r="F671" s="698">
        <f t="shared" si="134"/>
        <v>0</v>
      </c>
      <c r="G671" s="798"/>
      <c r="H671" s="799"/>
      <c r="I671" s="799"/>
      <c r="J671" s="763"/>
      <c r="K671" s="1600">
        <f t="shared" si="123"/>
      </c>
      <c r="L671" s="554"/>
    </row>
    <row r="672" spans="1:12" ht="15.75">
      <c r="A672" s="8">
        <v>250</v>
      </c>
      <c r="B672" s="1269"/>
      <c r="C672" s="1286">
        <v>2991</v>
      </c>
      <c r="D672" s="1307" t="s">
        <v>1336</v>
      </c>
      <c r="E672" s="1579"/>
      <c r="F672" s="694">
        <f t="shared" si="134"/>
        <v>0</v>
      </c>
      <c r="G672" s="612"/>
      <c r="H672" s="613"/>
      <c r="I672" s="613"/>
      <c r="J672" s="614"/>
      <c r="K672" s="1600">
        <f t="shared" si="123"/>
      </c>
      <c r="L672" s="554"/>
    </row>
    <row r="673" spans="1:12" ht="15.75">
      <c r="A673" s="9">
        <v>255</v>
      </c>
      <c r="B673" s="1269"/>
      <c r="C673" s="1266">
        <v>2992</v>
      </c>
      <c r="D673" s="1308" t="s">
        <v>1337</v>
      </c>
      <c r="E673" s="686"/>
      <c r="F673" s="690">
        <f t="shared" si="134"/>
        <v>0</v>
      </c>
      <c r="G673" s="615"/>
      <c r="H673" s="616"/>
      <c r="I673" s="616"/>
      <c r="J673" s="617"/>
      <c r="K673" s="1600">
        <f t="shared" si="123"/>
      </c>
      <c r="L673" s="554"/>
    </row>
    <row r="674" spans="1:12" ht="15.75">
      <c r="A674" s="9">
        <v>265</v>
      </c>
      <c r="B674" s="1262">
        <v>3300</v>
      </c>
      <c r="C674" s="1309" t="s">
        <v>1338</v>
      </c>
      <c r="D674" s="1430"/>
      <c r="E674" s="1578">
        <f aca="true" t="shared" si="135" ref="E674:J674">SUM(E675:E680)</f>
        <v>0</v>
      </c>
      <c r="F674" s="523">
        <f t="shared" si="135"/>
        <v>0</v>
      </c>
      <c r="G674" s="636">
        <f t="shared" si="135"/>
        <v>0</v>
      </c>
      <c r="H674" s="637">
        <f t="shared" si="135"/>
        <v>0</v>
      </c>
      <c r="I674" s="637">
        <f t="shared" si="135"/>
        <v>0</v>
      </c>
      <c r="J674" s="638">
        <f t="shared" si="135"/>
        <v>0</v>
      </c>
      <c r="K674" s="1600">
        <f t="shared" si="123"/>
      </c>
      <c r="L674" s="554"/>
    </row>
    <row r="675" spans="1:12" ht="15.75">
      <c r="A675" s="8">
        <v>270</v>
      </c>
      <c r="B675" s="1268"/>
      <c r="C675" s="1264">
        <v>3301</v>
      </c>
      <c r="D675" s="1310" t="s">
        <v>1339</v>
      </c>
      <c r="E675" s="680"/>
      <c r="F675" s="689">
        <f aca="true" t="shared" si="136" ref="F675:F683">G675+H675+I675+J675</f>
        <v>0</v>
      </c>
      <c r="G675" s="603"/>
      <c r="H675" s="604"/>
      <c r="I675" s="1559">
        <v>0</v>
      </c>
      <c r="J675" s="813">
        <v>0</v>
      </c>
      <c r="K675" s="1600">
        <f t="shared" si="123"/>
      </c>
      <c r="L675" s="554"/>
    </row>
    <row r="676" spans="1:12" ht="15.75">
      <c r="A676" s="8">
        <v>290</v>
      </c>
      <c r="B676" s="1268"/>
      <c r="C676" s="1270">
        <v>3302</v>
      </c>
      <c r="D676" s="1311" t="s">
        <v>540</v>
      </c>
      <c r="E676" s="682"/>
      <c r="F676" s="691">
        <f t="shared" si="136"/>
        <v>0</v>
      </c>
      <c r="G676" s="606"/>
      <c r="H676" s="607"/>
      <c r="I676" s="1561">
        <v>0</v>
      </c>
      <c r="J676" s="814">
        <v>0</v>
      </c>
      <c r="K676" s="1600">
        <f t="shared" si="123"/>
      </c>
      <c r="L676" s="554"/>
    </row>
    <row r="677" spans="1:12" ht="15.75">
      <c r="A677" s="17">
        <v>320</v>
      </c>
      <c r="B677" s="1268"/>
      <c r="C677" s="1270">
        <v>3303</v>
      </c>
      <c r="D677" s="1311" t="s">
        <v>1340</v>
      </c>
      <c r="E677" s="682"/>
      <c r="F677" s="691">
        <f t="shared" si="136"/>
        <v>0</v>
      </c>
      <c r="G677" s="606"/>
      <c r="H677" s="607"/>
      <c r="I677" s="1561">
        <v>0</v>
      </c>
      <c r="J677" s="814">
        <v>0</v>
      </c>
      <c r="K677" s="1600">
        <f t="shared" si="123"/>
      </c>
      <c r="L677" s="554"/>
    </row>
    <row r="678" spans="1:12" ht="15.75">
      <c r="A678" s="8">
        <v>330</v>
      </c>
      <c r="B678" s="1268"/>
      <c r="C678" s="1270">
        <v>3304</v>
      </c>
      <c r="D678" s="1311" t="s">
        <v>1341</v>
      </c>
      <c r="E678" s="682"/>
      <c r="F678" s="691">
        <f t="shared" si="136"/>
        <v>0</v>
      </c>
      <c r="G678" s="606"/>
      <c r="H678" s="607"/>
      <c r="I678" s="1561">
        <v>0</v>
      </c>
      <c r="J678" s="814">
        <v>0</v>
      </c>
      <c r="K678" s="1600">
        <f t="shared" si="123"/>
      </c>
      <c r="L678" s="554"/>
    </row>
    <row r="679" spans="1:12" ht="30">
      <c r="A679" s="8">
        <v>350</v>
      </c>
      <c r="B679" s="1268"/>
      <c r="C679" s="1270">
        <v>3305</v>
      </c>
      <c r="D679" s="1311" t="s">
        <v>1342</v>
      </c>
      <c r="E679" s="682"/>
      <c r="F679" s="691">
        <f t="shared" si="136"/>
        <v>0</v>
      </c>
      <c r="G679" s="606"/>
      <c r="H679" s="607"/>
      <c r="I679" s="1561">
        <v>0</v>
      </c>
      <c r="J679" s="814">
        <v>0</v>
      </c>
      <c r="K679" s="1600">
        <f t="shared" si="123"/>
      </c>
      <c r="L679" s="554"/>
    </row>
    <row r="680" spans="1:12" ht="15.75">
      <c r="A680" s="9">
        <v>355</v>
      </c>
      <c r="B680" s="1268"/>
      <c r="C680" s="1266">
        <v>3306</v>
      </c>
      <c r="D680" s="1312" t="s">
        <v>1343</v>
      </c>
      <c r="E680" s="686"/>
      <c r="F680" s="690">
        <f t="shared" si="136"/>
        <v>0</v>
      </c>
      <c r="G680" s="615"/>
      <c r="H680" s="616"/>
      <c r="I680" s="1563">
        <v>0</v>
      </c>
      <c r="J680" s="1568">
        <v>0</v>
      </c>
      <c r="K680" s="1600">
        <f t="shared" si="123"/>
      </c>
      <c r="L680" s="554"/>
    </row>
    <row r="681" spans="1:12" ht="15.75">
      <c r="A681" s="9">
        <v>375</v>
      </c>
      <c r="B681" s="1262">
        <v>3900</v>
      </c>
      <c r="C681" s="1735" t="s">
        <v>1344</v>
      </c>
      <c r="D681" s="1735"/>
      <c r="E681" s="1578"/>
      <c r="F681" s="523">
        <f t="shared" si="136"/>
        <v>0</v>
      </c>
      <c r="G681" s="1377"/>
      <c r="H681" s="1378"/>
      <c r="I681" s="1378"/>
      <c r="J681" s="1379"/>
      <c r="K681" s="1600">
        <f aca="true" t="shared" si="137" ref="K681:K728">(IF($E681&lt;&gt;0,$K$2,IF($F681&lt;&gt;0,$K$2,IF($G681&lt;&gt;0,$K$2,IF($H681&lt;&gt;0,$K$2,IF($I681&lt;&gt;0,$K$2,IF($J681&lt;&gt;0,$K$2,"")))))))</f>
      </c>
      <c r="L681" s="554"/>
    </row>
    <row r="682" spans="1:12" ht="15.75">
      <c r="A682" s="9">
        <v>380</v>
      </c>
      <c r="B682" s="1262">
        <v>4000</v>
      </c>
      <c r="C682" s="1735" t="s">
        <v>1345</v>
      </c>
      <c r="D682" s="1735"/>
      <c r="E682" s="1578"/>
      <c r="F682" s="523">
        <f t="shared" si="136"/>
        <v>0</v>
      </c>
      <c r="G682" s="1377"/>
      <c r="H682" s="1378"/>
      <c r="I682" s="1378"/>
      <c r="J682" s="1379"/>
      <c r="K682" s="1600">
        <f t="shared" si="137"/>
      </c>
      <c r="L682" s="554"/>
    </row>
    <row r="683" spans="1:12" ht="15.75">
      <c r="A683" s="9">
        <v>385</v>
      </c>
      <c r="B683" s="1262">
        <v>4100</v>
      </c>
      <c r="C683" s="1735" t="s">
        <v>1346</v>
      </c>
      <c r="D683" s="1735"/>
      <c r="E683" s="1578">
        <v>22050400</v>
      </c>
      <c r="F683" s="523">
        <f t="shared" si="136"/>
        <v>11496117</v>
      </c>
      <c r="G683" s="1614">
        <v>11496117</v>
      </c>
      <c r="H683" s="1378"/>
      <c r="I683" s="1378"/>
      <c r="J683" s="1379"/>
      <c r="K683" s="1600">
        <f t="shared" si="137"/>
        <v>1</v>
      </c>
      <c r="L683" s="554"/>
    </row>
    <row r="684" spans="1:12" ht="15.75">
      <c r="A684" s="9">
        <v>390</v>
      </c>
      <c r="B684" s="1262">
        <v>4200</v>
      </c>
      <c r="C684" s="1735" t="s">
        <v>1347</v>
      </c>
      <c r="D684" s="1735"/>
      <c r="E684" s="1578">
        <f aca="true" t="shared" si="138" ref="E684:J684">SUM(E685:E690)</f>
        <v>0</v>
      </c>
      <c r="F684" s="523">
        <f t="shared" si="138"/>
        <v>0</v>
      </c>
      <c r="G684" s="636">
        <f t="shared" si="138"/>
        <v>0</v>
      </c>
      <c r="H684" s="637">
        <f t="shared" si="138"/>
        <v>0</v>
      </c>
      <c r="I684" s="637">
        <f t="shared" si="138"/>
        <v>0</v>
      </c>
      <c r="J684" s="638">
        <f t="shared" si="138"/>
        <v>0</v>
      </c>
      <c r="K684" s="1600">
        <f t="shared" si="137"/>
      </c>
      <c r="L684" s="554"/>
    </row>
    <row r="685" spans="1:12" ht="15.75">
      <c r="A685" s="9">
        <v>395</v>
      </c>
      <c r="B685" s="1313"/>
      <c r="C685" s="1264">
        <v>4201</v>
      </c>
      <c r="D685" s="1265" t="s">
        <v>1348</v>
      </c>
      <c r="E685" s="680"/>
      <c r="F685" s="689">
        <f aca="true" t="shared" si="139" ref="F685:F690">G685+H685+I685+J685</f>
        <v>0</v>
      </c>
      <c r="G685" s="603"/>
      <c r="H685" s="604"/>
      <c r="I685" s="604"/>
      <c r="J685" s="605"/>
      <c r="K685" s="1600">
        <f t="shared" si="137"/>
      </c>
      <c r="L685" s="554"/>
    </row>
    <row r="686" spans="1:12" ht="15.75">
      <c r="A686" s="524">
        <v>397</v>
      </c>
      <c r="B686" s="1313"/>
      <c r="C686" s="1270">
        <v>4202</v>
      </c>
      <c r="D686" s="1314" t="s">
        <v>1349</v>
      </c>
      <c r="E686" s="682"/>
      <c r="F686" s="691">
        <f t="shared" si="139"/>
        <v>0</v>
      </c>
      <c r="G686" s="606"/>
      <c r="H686" s="607"/>
      <c r="I686" s="607"/>
      <c r="J686" s="608"/>
      <c r="K686" s="1600">
        <f t="shared" si="137"/>
      </c>
      <c r="L686" s="554"/>
    </row>
    <row r="687" spans="1:12" ht="15.75">
      <c r="A687" s="7">
        <v>398</v>
      </c>
      <c r="B687" s="1313"/>
      <c r="C687" s="1270">
        <v>4214</v>
      </c>
      <c r="D687" s="1314" t="s">
        <v>1350</v>
      </c>
      <c r="E687" s="682"/>
      <c r="F687" s="691">
        <f t="shared" si="139"/>
        <v>0</v>
      </c>
      <c r="G687" s="606"/>
      <c r="H687" s="607"/>
      <c r="I687" s="607"/>
      <c r="J687" s="608"/>
      <c r="K687" s="1600">
        <f t="shared" si="137"/>
      </c>
      <c r="L687" s="554"/>
    </row>
    <row r="688" spans="1:12" ht="15.75">
      <c r="A688" s="7">
        <v>399</v>
      </c>
      <c r="B688" s="1313"/>
      <c r="C688" s="1270">
        <v>4217</v>
      </c>
      <c r="D688" s="1314" t="s">
        <v>1351</v>
      </c>
      <c r="E688" s="682"/>
      <c r="F688" s="691">
        <f t="shared" si="139"/>
        <v>0</v>
      </c>
      <c r="G688" s="606"/>
      <c r="H688" s="607"/>
      <c r="I688" s="607"/>
      <c r="J688" s="608"/>
      <c r="K688" s="1600">
        <f t="shared" si="137"/>
      </c>
      <c r="L688" s="554"/>
    </row>
    <row r="689" spans="1:12" ht="31.5">
      <c r="A689" s="7">
        <v>400</v>
      </c>
      <c r="B689" s="1313"/>
      <c r="C689" s="1270">
        <v>4218</v>
      </c>
      <c r="D689" s="1271" t="s">
        <v>1352</v>
      </c>
      <c r="E689" s="682"/>
      <c r="F689" s="691">
        <f t="shared" si="139"/>
        <v>0</v>
      </c>
      <c r="G689" s="606"/>
      <c r="H689" s="607"/>
      <c r="I689" s="607"/>
      <c r="J689" s="608"/>
      <c r="K689" s="1600">
        <f t="shared" si="137"/>
      </c>
      <c r="L689" s="554"/>
    </row>
    <row r="690" spans="1:12" ht="15.75">
      <c r="A690" s="7">
        <v>401</v>
      </c>
      <c r="B690" s="1313"/>
      <c r="C690" s="1266">
        <v>4219</v>
      </c>
      <c r="D690" s="1298" t="s">
        <v>1353</v>
      </c>
      <c r="E690" s="686"/>
      <c r="F690" s="690">
        <f t="shared" si="139"/>
        <v>0</v>
      </c>
      <c r="G690" s="615"/>
      <c r="H690" s="616"/>
      <c r="I690" s="616"/>
      <c r="J690" s="617"/>
      <c r="K690" s="1600">
        <f t="shared" si="137"/>
      </c>
      <c r="L690" s="554"/>
    </row>
    <row r="691" spans="1:12" ht="15.75">
      <c r="A691" s="7">
        <v>402</v>
      </c>
      <c r="B691" s="1262">
        <v>4300</v>
      </c>
      <c r="C691" s="1735" t="s">
        <v>1354</v>
      </c>
      <c r="D691" s="1735"/>
      <c r="E691" s="1578">
        <f aca="true" t="shared" si="140" ref="E691:J691">SUM(E692:E694)</f>
        <v>0</v>
      </c>
      <c r="F691" s="523">
        <f t="shared" si="140"/>
        <v>0</v>
      </c>
      <c r="G691" s="636">
        <f t="shared" si="140"/>
        <v>0</v>
      </c>
      <c r="H691" s="637">
        <f t="shared" si="140"/>
        <v>0</v>
      </c>
      <c r="I691" s="637">
        <f t="shared" si="140"/>
        <v>0</v>
      </c>
      <c r="J691" s="638">
        <f t="shared" si="140"/>
        <v>0</v>
      </c>
      <c r="K691" s="1600">
        <f t="shared" si="137"/>
      </c>
      <c r="L691" s="554"/>
    </row>
    <row r="692" spans="1:12" ht="15.75">
      <c r="A692" s="18">
        <v>404</v>
      </c>
      <c r="B692" s="1313"/>
      <c r="C692" s="1264">
        <v>4301</v>
      </c>
      <c r="D692" s="1283" t="s">
        <v>1355</v>
      </c>
      <c r="E692" s="680"/>
      <c r="F692" s="689">
        <f aca="true" t="shared" si="141" ref="F692:F697">G692+H692+I692+J692</f>
        <v>0</v>
      </c>
      <c r="G692" s="603"/>
      <c r="H692" s="604"/>
      <c r="I692" s="604"/>
      <c r="J692" s="605"/>
      <c r="K692" s="1600">
        <f t="shared" si="137"/>
      </c>
      <c r="L692" s="554"/>
    </row>
    <row r="693" spans="1:12" ht="15.75">
      <c r="A693" s="18">
        <v>404</v>
      </c>
      <c r="B693" s="1313"/>
      <c r="C693" s="1270">
        <v>4302</v>
      </c>
      <c r="D693" s="1314" t="s">
        <v>541</v>
      </c>
      <c r="E693" s="682"/>
      <c r="F693" s="691">
        <f t="shared" si="141"/>
        <v>0</v>
      </c>
      <c r="G693" s="606"/>
      <c r="H693" s="607"/>
      <c r="I693" s="607"/>
      <c r="J693" s="608"/>
      <c r="K693" s="1600">
        <f t="shared" si="137"/>
      </c>
      <c r="L693" s="554"/>
    </row>
    <row r="694" spans="1:12" ht="15.75">
      <c r="A694" s="8">
        <v>440</v>
      </c>
      <c r="B694" s="1313"/>
      <c r="C694" s="1266">
        <v>4309</v>
      </c>
      <c r="D694" s="1274" t="s">
        <v>1357</v>
      </c>
      <c r="E694" s="686"/>
      <c r="F694" s="690">
        <f t="shared" si="141"/>
        <v>0</v>
      </c>
      <c r="G694" s="615"/>
      <c r="H694" s="616"/>
      <c r="I694" s="616"/>
      <c r="J694" s="617"/>
      <c r="K694" s="1600">
        <f t="shared" si="137"/>
      </c>
      <c r="L694" s="554"/>
    </row>
    <row r="695" spans="1:12" ht="15.75">
      <c r="A695" s="8">
        <v>450</v>
      </c>
      <c r="B695" s="1262">
        <v>4400</v>
      </c>
      <c r="C695" s="1735" t="s">
        <v>1358</v>
      </c>
      <c r="D695" s="1735"/>
      <c r="E695" s="1578"/>
      <c r="F695" s="523">
        <f t="shared" si="141"/>
        <v>0</v>
      </c>
      <c r="G695" s="1377"/>
      <c r="H695" s="1378"/>
      <c r="I695" s="1378"/>
      <c r="J695" s="1379"/>
      <c r="K695" s="1600">
        <f t="shared" si="137"/>
      </c>
      <c r="L695" s="554"/>
    </row>
    <row r="696" spans="1:12" ht="15.75">
      <c r="A696" s="8">
        <v>495</v>
      </c>
      <c r="B696" s="1262">
        <v>4500</v>
      </c>
      <c r="C696" s="1735" t="s">
        <v>516</v>
      </c>
      <c r="D696" s="1735"/>
      <c r="E696" s="1578"/>
      <c r="F696" s="523">
        <f t="shared" si="141"/>
        <v>0</v>
      </c>
      <c r="G696" s="1377"/>
      <c r="H696" s="1378"/>
      <c r="I696" s="1378"/>
      <c r="J696" s="1379"/>
      <c r="K696" s="1600">
        <f t="shared" si="137"/>
      </c>
      <c r="L696" s="554"/>
    </row>
    <row r="697" spans="1:12" ht="15.75">
      <c r="A697" s="9">
        <v>500</v>
      </c>
      <c r="B697" s="1262">
        <v>4600</v>
      </c>
      <c r="C697" s="1736" t="s">
        <v>1359</v>
      </c>
      <c r="D697" s="1734"/>
      <c r="E697" s="1578"/>
      <c r="F697" s="523">
        <f t="shared" si="141"/>
        <v>0</v>
      </c>
      <c r="G697" s="1377"/>
      <c r="H697" s="1378"/>
      <c r="I697" s="1378"/>
      <c r="J697" s="1379"/>
      <c r="K697" s="1600">
        <f t="shared" si="137"/>
      </c>
      <c r="L697" s="554"/>
    </row>
    <row r="698" spans="1:12" ht="15.75">
      <c r="A698" s="9">
        <v>505</v>
      </c>
      <c r="B698" s="1262">
        <v>4900</v>
      </c>
      <c r="C698" s="1735" t="s">
        <v>1835</v>
      </c>
      <c r="D698" s="1735"/>
      <c r="E698" s="1578">
        <f aca="true" t="shared" si="142" ref="E698:J698">+E699+E700</f>
        <v>0</v>
      </c>
      <c r="F698" s="523">
        <f t="shared" si="142"/>
        <v>0</v>
      </c>
      <c r="G698" s="636">
        <f t="shared" si="142"/>
        <v>0</v>
      </c>
      <c r="H698" s="637">
        <f t="shared" si="142"/>
        <v>0</v>
      </c>
      <c r="I698" s="637">
        <f t="shared" si="142"/>
        <v>0</v>
      </c>
      <c r="J698" s="638">
        <f t="shared" si="142"/>
        <v>0</v>
      </c>
      <c r="K698" s="1600">
        <f t="shared" si="137"/>
      </c>
      <c r="L698" s="554"/>
    </row>
    <row r="699" spans="1:12" ht="15.75">
      <c r="A699" s="9">
        <v>510</v>
      </c>
      <c r="B699" s="1313"/>
      <c r="C699" s="1264">
        <v>4901</v>
      </c>
      <c r="D699" s="1315" t="s">
        <v>1836</v>
      </c>
      <c r="E699" s="680"/>
      <c r="F699" s="689">
        <f>G699+H699+I699+J699</f>
        <v>0</v>
      </c>
      <c r="G699" s="603"/>
      <c r="H699" s="604"/>
      <c r="I699" s="604"/>
      <c r="J699" s="605"/>
      <c r="K699" s="1600">
        <f t="shared" si="137"/>
      </c>
      <c r="L699" s="554"/>
    </row>
    <row r="700" spans="1:12" ht="15.75">
      <c r="A700" s="9">
        <v>515</v>
      </c>
      <c r="B700" s="1313"/>
      <c r="C700" s="1266">
        <v>4902</v>
      </c>
      <c r="D700" s="1274" t="s">
        <v>1837</v>
      </c>
      <c r="E700" s="686"/>
      <c r="F700" s="690">
        <f>G700+H700+I700+J700</f>
        <v>0</v>
      </c>
      <c r="G700" s="615"/>
      <c r="H700" s="616"/>
      <c r="I700" s="616"/>
      <c r="J700" s="617"/>
      <c r="K700" s="1600">
        <f t="shared" si="137"/>
      </c>
      <c r="L700" s="554"/>
    </row>
    <row r="701" spans="1:12" ht="15.75">
      <c r="A701" s="9">
        <v>520</v>
      </c>
      <c r="B701" s="1316">
        <v>5100</v>
      </c>
      <c r="C701" s="1737" t="s">
        <v>1360</v>
      </c>
      <c r="D701" s="1737"/>
      <c r="E701" s="1578"/>
      <c r="F701" s="523">
        <f>G701+H701+I701+J701</f>
        <v>0</v>
      </c>
      <c r="G701" s="1377"/>
      <c r="H701" s="1378"/>
      <c r="I701" s="1378"/>
      <c r="J701" s="1379"/>
      <c r="K701" s="1600">
        <f t="shared" si="137"/>
      </c>
      <c r="L701" s="554"/>
    </row>
    <row r="702" spans="1:12" ht="15.75">
      <c r="A702" s="9">
        <v>525</v>
      </c>
      <c r="B702" s="1316">
        <v>5200</v>
      </c>
      <c r="C702" s="1737" t="s">
        <v>1361</v>
      </c>
      <c r="D702" s="1737"/>
      <c r="E702" s="1578">
        <f aca="true" t="shared" si="143" ref="E702:J702">SUM(E703:E709)</f>
        <v>0</v>
      </c>
      <c r="F702" s="523">
        <f t="shared" si="143"/>
        <v>0</v>
      </c>
      <c r="G702" s="636">
        <f t="shared" si="143"/>
        <v>0</v>
      </c>
      <c r="H702" s="637">
        <f t="shared" si="143"/>
        <v>0</v>
      </c>
      <c r="I702" s="637">
        <f t="shared" si="143"/>
        <v>0</v>
      </c>
      <c r="J702" s="638">
        <f t="shared" si="143"/>
        <v>0</v>
      </c>
      <c r="K702" s="1600">
        <f t="shared" si="137"/>
      </c>
      <c r="L702" s="554"/>
    </row>
    <row r="703" spans="1:12" ht="15.75">
      <c r="A703" s="8">
        <v>635</v>
      </c>
      <c r="B703" s="1317"/>
      <c r="C703" s="1318">
        <v>5201</v>
      </c>
      <c r="D703" s="1319" t="s">
        <v>1362</v>
      </c>
      <c r="E703" s="680"/>
      <c r="F703" s="689">
        <f aca="true" t="shared" si="144" ref="F703:F709">G703+H703+I703+J703</f>
        <v>0</v>
      </c>
      <c r="G703" s="603"/>
      <c r="H703" s="604"/>
      <c r="I703" s="604"/>
      <c r="J703" s="605"/>
      <c r="K703" s="1600">
        <f t="shared" si="137"/>
      </c>
      <c r="L703" s="554"/>
    </row>
    <row r="704" spans="1:12" ht="15.75">
      <c r="A704" s="9">
        <v>640</v>
      </c>
      <c r="B704" s="1317"/>
      <c r="C704" s="1320">
        <v>5202</v>
      </c>
      <c r="D704" s="1321" t="s">
        <v>1363</v>
      </c>
      <c r="E704" s="682"/>
      <c r="F704" s="691">
        <f t="shared" si="144"/>
        <v>0</v>
      </c>
      <c r="G704" s="606"/>
      <c r="H704" s="607"/>
      <c r="I704" s="607"/>
      <c r="J704" s="608"/>
      <c r="K704" s="1600">
        <f t="shared" si="137"/>
      </c>
      <c r="L704" s="554"/>
    </row>
    <row r="705" spans="1:12" ht="15.75">
      <c r="A705" s="9">
        <v>645</v>
      </c>
      <c r="B705" s="1317"/>
      <c r="C705" s="1320">
        <v>5203</v>
      </c>
      <c r="D705" s="1321" t="s">
        <v>1445</v>
      </c>
      <c r="E705" s="682"/>
      <c r="F705" s="691">
        <f t="shared" si="144"/>
        <v>0</v>
      </c>
      <c r="G705" s="606"/>
      <c r="H705" s="607"/>
      <c r="I705" s="607"/>
      <c r="J705" s="608"/>
      <c r="K705" s="1600">
        <f t="shared" si="137"/>
      </c>
      <c r="L705" s="554"/>
    </row>
    <row r="706" spans="1:12" ht="15.75">
      <c r="A706" s="9">
        <v>650</v>
      </c>
      <c r="B706" s="1317"/>
      <c r="C706" s="1320">
        <v>5204</v>
      </c>
      <c r="D706" s="1321" t="s">
        <v>1446</v>
      </c>
      <c r="E706" s="682"/>
      <c r="F706" s="691">
        <f t="shared" si="144"/>
        <v>0</v>
      </c>
      <c r="G706" s="606"/>
      <c r="H706" s="607"/>
      <c r="I706" s="607"/>
      <c r="J706" s="608"/>
      <c r="K706" s="1600">
        <f t="shared" si="137"/>
      </c>
      <c r="L706" s="554"/>
    </row>
    <row r="707" spans="1:12" ht="15.75">
      <c r="A707" s="8">
        <v>655</v>
      </c>
      <c r="B707" s="1317"/>
      <c r="C707" s="1320">
        <v>5205</v>
      </c>
      <c r="D707" s="1321" t="s">
        <v>341</v>
      </c>
      <c r="E707" s="682"/>
      <c r="F707" s="691">
        <f t="shared" si="144"/>
        <v>0</v>
      </c>
      <c r="G707" s="606"/>
      <c r="H707" s="607"/>
      <c r="I707" s="607"/>
      <c r="J707" s="608"/>
      <c r="K707" s="1600">
        <f t="shared" si="137"/>
      </c>
      <c r="L707" s="554"/>
    </row>
    <row r="708" spans="1:12" ht="15.75">
      <c r="A708" s="8">
        <v>665</v>
      </c>
      <c r="B708" s="1317"/>
      <c r="C708" s="1320">
        <v>5206</v>
      </c>
      <c r="D708" s="1321" t="s">
        <v>342</v>
      </c>
      <c r="E708" s="682"/>
      <c r="F708" s="691">
        <f t="shared" si="144"/>
        <v>0</v>
      </c>
      <c r="G708" s="606"/>
      <c r="H708" s="607"/>
      <c r="I708" s="607"/>
      <c r="J708" s="608"/>
      <c r="K708" s="1600">
        <f t="shared" si="137"/>
      </c>
      <c r="L708" s="554"/>
    </row>
    <row r="709" spans="1:12" ht="15.75">
      <c r="A709" s="8">
        <v>675</v>
      </c>
      <c r="B709" s="1317"/>
      <c r="C709" s="1322">
        <v>5219</v>
      </c>
      <c r="D709" s="1323" t="s">
        <v>343</v>
      </c>
      <c r="E709" s="686"/>
      <c r="F709" s="690">
        <f t="shared" si="144"/>
        <v>0</v>
      </c>
      <c r="G709" s="615"/>
      <c r="H709" s="616"/>
      <c r="I709" s="616"/>
      <c r="J709" s="617"/>
      <c r="K709" s="1600">
        <f t="shared" si="137"/>
      </c>
      <c r="L709" s="554"/>
    </row>
    <row r="710" spans="1:12" ht="15.75">
      <c r="A710" s="8">
        <v>685</v>
      </c>
      <c r="B710" s="1316">
        <v>5300</v>
      </c>
      <c r="C710" s="1737" t="s">
        <v>344</v>
      </c>
      <c r="D710" s="1737"/>
      <c r="E710" s="1578">
        <f aca="true" t="shared" si="145" ref="E710:J710">SUM(E711:E712)</f>
        <v>0</v>
      </c>
      <c r="F710" s="523">
        <f t="shared" si="145"/>
        <v>0</v>
      </c>
      <c r="G710" s="636">
        <f t="shared" si="145"/>
        <v>0</v>
      </c>
      <c r="H710" s="637">
        <f t="shared" si="145"/>
        <v>0</v>
      </c>
      <c r="I710" s="637">
        <f t="shared" si="145"/>
        <v>0</v>
      </c>
      <c r="J710" s="638">
        <f t="shared" si="145"/>
        <v>0</v>
      </c>
      <c r="K710" s="1600">
        <f t="shared" si="137"/>
      </c>
      <c r="L710" s="554"/>
    </row>
    <row r="711" spans="1:12" ht="15.75">
      <c r="A711" s="9">
        <v>690</v>
      </c>
      <c r="B711" s="1317"/>
      <c r="C711" s="1318">
        <v>5301</v>
      </c>
      <c r="D711" s="1319" t="s">
        <v>1755</v>
      </c>
      <c r="E711" s="680"/>
      <c r="F711" s="689">
        <f>G711+H711+I711+J711</f>
        <v>0</v>
      </c>
      <c r="G711" s="603"/>
      <c r="H711" s="604"/>
      <c r="I711" s="604"/>
      <c r="J711" s="605"/>
      <c r="K711" s="1600">
        <f t="shared" si="137"/>
      </c>
      <c r="L711" s="554"/>
    </row>
    <row r="712" spans="1:12" ht="15.75">
      <c r="A712" s="9">
        <v>695</v>
      </c>
      <c r="B712" s="1317"/>
      <c r="C712" s="1322">
        <v>5309</v>
      </c>
      <c r="D712" s="1323" t="s">
        <v>345</v>
      </c>
      <c r="E712" s="686"/>
      <c r="F712" s="690">
        <f>G712+H712+I712+J712</f>
        <v>0</v>
      </c>
      <c r="G712" s="615"/>
      <c r="H712" s="616"/>
      <c r="I712" s="616"/>
      <c r="J712" s="617"/>
      <c r="K712" s="1600">
        <f t="shared" si="137"/>
      </c>
      <c r="L712" s="554"/>
    </row>
    <row r="713" spans="1:12" ht="15.75">
      <c r="A713" s="8">
        <v>700</v>
      </c>
      <c r="B713" s="1316">
        <v>5400</v>
      </c>
      <c r="C713" s="1737" t="s">
        <v>1377</v>
      </c>
      <c r="D713" s="1737"/>
      <c r="E713" s="1578"/>
      <c r="F713" s="523">
        <f>G713+H713+I713+J713</f>
        <v>0</v>
      </c>
      <c r="G713" s="1377"/>
      <c r="H713" s="1378"/>
      <c r="I713" s="1378"/>
      <c r="J713" s="1379"/>
      <c r="K713" s="1600">
        <f t="shared" si="137"/>
      </c>
      <c r="L713" s="554"/>
    </row>
    <row r="714" spans="1:12" ht="15.75">
      <c r="A714" s="8">
        <v>710</v>
      </c>
      <c r="B714" s="1262">
        <v>5500</v>
      </c>
      <c r="C714" s="1735" t="s">
        <v>473</v>
      </c>
      <c r="D714" s="1735"/>
      <c r="E714" s="1578">
        <f aca="true" t="shared" si="146" ref="E714:J714">SUM(E715:E718)</f>
        <v>0</v>
      </c>
      <c r="F714" s="523">
        <f t="shared" si="146"/>
        <v>0</v>
      </c>
      <c r="G714" s="636">
        <f t="shared" si="146"/>
        <v>0</v>
      </c>
      <c r="H714" s="637">
        <f t="shared" si="146"/>
        <v>0</v>
      </c>
      <c r="I714" s="637">
        <f t="shared" si="146"/>
        <v>0</v>
      </c>
      <c r="J714" s="638">
        <f t="shared" si="146"/>
        <v>0</v>
      </c>
      <c r="K714" s="1600">
        <f t="shared" si="137"/>
      </c>
      <c r="L714" s="554"/>
    </row>
    <row r="715" spans="1:12" ht="15.75">
      <c r="A715" s="9">
        <v>715</v>
      </c>
      <c r="B715" s="1313"/>
      <c r="C715" s="1264">
        <v>5501</v>
      </c>
      <c r="D715" s="1283" t="s">
        <v>474</v>
      </c>
      <c r="E715" s="680"/>
      <c r="F715" s="689">
        <f>G715+H715+I715+J715</f>
        <v>0</v>
      </c>
      <c r="G715" s="603"/>
      <c r="H715" s="604"/>
      <c r="I715" s="604"/>
      <c r="J715" s="605"/>
      <c r="K715" s="1600">
        <f t="shared" si="137"/>
      </c>
      <c r="L715" s="554"/>
    </row>
    <row r="716" spans="1:12" ht="15.75">
      <c r="A716" s="9">
        <v>720</v>
      </c>
      <c r="B716" s="1313"/>
      <c r="C716" s="1270">
        <v>5502</v>
      </c>
      <c r="D716" s="1271" t="s">
        <v>475</v>
      </c>
      <c r="E716" s="682"/>
      <c r="F716" s="691">
        <f>G716+H716+I716+J716</f>
        <v>0</v>
      </c>
      <c r="G716" s="606"/>
      <c r="H716" s="607"/>
      <c r="I716" s="607"/>
      <c r="J716" s="608"/>
      <c r="K716" s="1600">
        <f t="shared" si="137"/>
      </c>
      <c r="L716" s="554"/>
    </row>
    <row r="717" spans="1:12" ht="15.75">
      <c r="A717" s="9">
        <v>725</v>
      </c>
      <c r="B717" s="1313"/>
      <c r="C717" s="1270">
        <v>5503</v>
      </c>
      <c r="D717" s="1314" t="s">
        <v>476</v>
      </c>
      <c r="E717" s="682"/>
      <c r="F717" s="691">
        <f>G717+H717+I717+J717</f>
        <v>0</v>
      </c>
      <c r="G717" s="606"/>
      <c r="H717" s="607"/>
      <c r="I717" s="607"/>
      <c r="J717" s="608"/>
      <c r="K717" s="1600">
        <f t="shared" si="137"/>
      </c>
      <c r="L717" s="554"/>
    </row>
    <row r="718" spans="1:12" ht="15.75">
      <c r="A718" s="9">
        <v>730</v>
      </c>
      <c r="B718" s="1313"/>
      <c r="C718" s="1266">
        <v>5504</v>
      </c>
      <c r="D718" s="1294" t="s">
        <v>477</v>
      </c>
      <c r="E718" s="686"/>
      <c r="F718" s="690">
        <f>G718+H718+I718+J718</f>
        <v>0</v>
      </c>
      <c r="G718" s="615"/>
      <c r="H718" s="616"/>
      <c r="I718" s="616"/>
      <c r="J718" s="617"/>
      <c r="K718" s="1600">
        <f t="shared" si="137"/>
      </c>
      <c r="L718" s="554"/>
    </row>
    <row r="719" spans="1:12" ht="15.75">
      <c r="A719" s="9">
        <v>735</v>
      </c>
      <c r="B719" s="1316">
        <v>5700</v>
      </c>
      <c r="C719" s="1743" t="s">
        <v>1122</v>
      </c>
      <c r="D719" s="1744"/>
      <c r="E719" s="1578">
        <f aca="true" t="shared" si="147" ref="E719:J719">SUM(E720:E722)</f>
        <v>0</v>
      </c>
      <c r="F719" s="523">
        <f t="shared" si="147"/>
        <v>0</v>
      </c>
      <c r="G719" s="636">
        <f t="shared" si="147"/>
        <v>0</v>
      </c>
      <c r="H719" s="637">
        <f t="shared" si="147"/>
        <v>0</v>
      </c>
      <c r="I719" s="637">
        <f t="shared" si="147"/>
        <v>0</v>
      </c>
      <c r="J719" s="638">
        <f t="shared" si="147"/>
        <v>0</v>
      </c>
      <c r="K719" s="1600">
        <f t="shared" si="137"/>
      </c>
      <c r="L719" s="554"/>
    </row>
    <row r="720" spans="1:12" ht="15.75">
      <c r="A720" s="9">
        <v>740</v>
      </c>
      <c r="B720" s="1317"/>
      <c r="C720" s="1318">
        <v>5701</v>
      </c>
      <c r="D720" s="1319" t="s">
        <v>479</v>
      </c>
      <c r="E720" s="680"/>
      <c r="F720" s="689">
        <f>G720+H720+I720+J720</f>
        <v>0</v>
      </c>
      <c r="G720" s="603"/>
      <c r="H720" s="604"/>
      <c r="I720" s="604"/>
      <c r="J720" s="605"/>
      <c r="K720" s="1600">
        <f t="shared" si="137"/>
      </c>
      <c r="L720" s="554"/>
    </row>
    <row r="721" spans="1:12" ht="15.75">
      <c r="A721" s="9">
        <v>745</v>
      </c>
      <c r="B721" s="1317"/>
      <c r="C721" s="1324">
        <v>5702</v>
      </c>
      <c r="D721" s="1325" t="s">
        <v>480</v>
      </c>
      <c r="E721" s="684"/>
      <c r="F721" s="692">
        <f>G721+H721+I721+J721</f>
        <v>0</v>
      </c>
      <c r="G721" s="670"/>
      <c r="H721" s="671"/>
      <c r="I721" s="671"/>
      <c r="J721" s="672"/>
      <c r="K721" s="1600">
        <f t="shared" si="137"/>
      </c>
      <c r="L721" s="554"/>
    </row>
    <row r="722" spans="1:12" ht="15.75">
      <c r="A722" s="8">
        <v>750</v>
      </c>
      <c r="B722" s="1269"/>
      <c r="C722" s="1326">
        <v>4071</v>
      </c>
      <c r="D722" s="1327" t="s">
        <v>481</v>
      </c>
      <c r="E722" s="1583"/>
      <c r="F722" s="702">
        <f>G722+H722+I722+J722</f>
        <v>0</v>
      </c>
      <c r="G722" s="808"/>
      <c r="H722" s="1380"/>
      <c r="I722" s="1380"/>
      <c r="J722" s="1381"/>
      <c r="K722" s="1600">
        <f t="shared" si="137"/>
      </c>
      <c r="L722" s="554"/>
    </row>
    <row r="723" spans="1:12" ht="36" customHeight="1">
      <c r="A723" s="9">
        <v>755</v>
      </c>
      <c r="B723" s="1328"/>
      <c r="C723" s="1329"/>
      <c r="D723" s="1330"/>
      <c r="E723" s="1602"/>
      <c r="F723" s="825"/>
      <c r="G723" s="825"/>
      <c r="H723" s="825"/>
      <c r="I723" s="825"/>
      <c r="J723" s="826"/>
      <c r="K723" s="1600">
        <f t="shared" si="137"/>
      </c>
      <c r="L723" s="554"/>
    </row>
    <row r="724" spans="1:12" ht="15.75">
      <c r="A724" s="9">
        <v>760</v>
      </c>
      <c r="B724" s="1331">
        <v>98</v>
      </c>
      <c r="C724" s="1787" t="s">
        <v>482</v>
      </c>
      <c r="D724" s="1788"/>
      <c r="E724" s="1584"/>
      <c r="F724" s="837">
        <f>G724+H724+I724+J724</f>
        <v>0</v>
      </c>
      <c r="G724" s="830">
        <v>0</v>
      </c>
      <c r="H724" s="831">
        <v>0</v>
      </c>
      <c r="I724" s="831">
        <v>0</v>
      </c>
      <c r="J724" s="832">
        <v>0</v>
      </c>
      <c r="K724" s="1600">
        <f t="shared" si="137"/>
      </c>
      <c r="L724" s="554"/>
    </row>
    <row r="725" spans="1:12" ht="15.75">
      <c r="A725" s="8">
        <v>765</v>
      </c>
      <c r="B725" s="1332"/>
      <c r="C725" s="1333"/>
      <c r="D725" s="1334"/>
      <c r="E725" s="437"/>
      <c r="F725" s="437"/>
      <c r="G725" s="437"/>
      <c r="H725" s="437"/>
      <c r="I725" s="437"/>
      <c r="J725" s="438"/>
      <c r="K725" s="1600">
        <f t="shared" si="137"/>
      </c>
      <c r="L725" s="554"/>
    </row>
    <row r="726" spans="1:12" ht="15.75">
      <c r="A726" s="8">
        <v>775</v>
      </c>
      <c r="B726" s="1335"/>
      <c r="C726" s="1185"/>
      <c r="D726" s="1330"/>
      <c r="E726" s="439"/>
      <c r="F726" s="439"/>
      <c r="G726" s="439"/>
      <c r="H726" s="439"/>
      <c r="I726" s="439"/>
      <c r="J726" s="440"/>
      <c r="K726" s="1600">
        <f t="shared" si="137"/>
      </c>
      <c r="L726" s="554"/>
    </row>
    <row r="727" spans="1:12" ht="15.75">
      <c r="A727" s="9">
        <v>780</v>
      </c>
      <c r="B727" s="1336"/>
      <c r="C727" s="1337"/>
      <c r="D727" s="1330"/>
      <c r="E727" s="439"/>
      <c r="F727" s="439"/>
      <c r="G727" s="439"/>
      <c r="H727" s="439"/>
      <c r="I727" s="439"/>
      <c r="J727" s="440"/>
      <c r="K727" s="1600">
        <f t="shared" si="137"/>
      </c>
      <c r="L727" s="554"/>
    </row>
    <row r="728" spans="1:12" ht="16.5" thickBot="1">
      <c r="A728" s="9">
        <v>785</v>
      </c>
      <c r="B728" s="1338"/>
      <c r="C728" s="1338" t="s">
        <v>695</v>
      </c>
      <c r="D728" s="1339">
        <f>+B728</f>
        <v>0</v>
      </c>
      <c r="E728" s="536">
        <f aca="true" t="shared" si="148" ref="E728:J728">SUM(E616,E619,E625,E631,E632,E650,E654,E660,E663,E664,E665,E666,E667,E674,E681,E682,E683,E684,E691,E695,E696,E697,E698,E701,E702,E710,E713,E714,E719)+E724</f>
        <v>22129600</v>
      </c>
      <c r="F728" s="537">
        <f t="shared" si="148"/>
        <v>11527029</v>
      </c>
      <c r="G728" s="822">
        <f t="shared" si="148"/>
        <v>11527029</v>
      </c>
      <c r="H728" s="823">
        <f t="shared" si="148"/>
        <v>0</v>
      </c>
      <c r="I728" s="823">
        <f t="shared" si="148"/>
        <v>0</v>
      </c>
      <c r="J728" s="824">
        <f t="shared" si="148"/>
        <v>0</v>
      </c>
      <c r="K728" s="1600">
        <f t="shared" si="137"/>
        <v>1</v>
      </c>
      <c r="L728" s="1592" t="str">
        <f>LEFT(C613,1)</f>
        <v>5</v>
      </c>
    </row>
    <row r="729" spans="1:12" ht="16.5" thickTop="1">
      <c r="A729" s="9">
        <v>790</v>
      </c>
      <c r="B729" s="1340"/>
      <c r="C729" s="1341"/>
      <c r="D729" s="1188"/>
      <c r="E729" s="838"/>
      <c r="F729" s="838"/>
      <c r="G729" s="838"/>
      <c r="H729" s="838"/>
      <c r="I729" s="838"/>
      <c r="J729" s="838"/>
      <c r="K729" s="4">
        <f>K728</f>
        <v>1</v>
      </c>
      <c r="L729" s="553"/>
    </row>
    <row r="730" spans="1:12" ht="15.75">
      <c r="A730" s="9">
        <v>795</v>
      </c>
      <c r="B730" s="1250"/>
      <c r="C730" s="1342"/>
      <c r="D730" s="1343"/>
      <c r="E730" s="839"/>
      <c r="F730" s="839"/>
      <c r="G730" s="839"/>
      <c r="H730" s="839"/>
      <c r="I730" s="839"/>
      <c r="J730" s="839"/>
      <c r="K730" s="4">
        <f>K728</f>
        <v>1</v>
      </c>
      <c r="L730" s="553"/>
    </row>
    <row r="731" spans="1:12" ht="15.75">
      <c r="A731" s="8">
        <v>805</v>
      </c>
      <c r="B731" s="838"/>
      <c r="C731" s="1185"/>
      <c r="D731" s="1213"/>
      <c r="E731" s="839"/>
      <c r="F731" s="839"/>
      <c r="G731" s="839"/>
      <c r="H731" s="839"/>
      <c r="I731" s="839"/>
      <c r="J731" s="839"/>
      <c r="K731" s="4">
        <f>K728</f>
        <v>1</v>
      </c>
      <c r="L731" s="553"/>
    </row>
    <row r="732" spans="1:12" ht="15.75">
      <c r="A732" s="9">
        <v>810</v>
      </c>
      <c r="B732" s="1748" t="str">
        <f>$B$7</f>
        <v>ОТЧЕТНИ ДАННИ ПО ЕБК ЗА ИЗПЪЛНЕНИЕТО НА БЮДЖЕТА</v>
      </c>
      <c r="C732" s="1749"/>
      <c r="D732" s="1749"/>
      <c r="E732" s="839"/>
      <c r="F732" s="839"/>
      <c r="G732" s="839"/>
      <c r="H732" s="839"/>
      <c r="I732" s="839"/>
      <c r="J732" s="839"/>
      <c r="K732" s="4">
        <f>K728</f>
        <v>1</v>
      </c>
      <c r="L732" s="553"/>
    </row>
    <row r="733" spans="1:12" ht="15.75">
      <c r="A733" s="9">
        <v>815</v>
      </c>
      <c r="B733" s="838"/>
      <c r="C733" s="1185"/>
      <c r="D733" s="1213"/>
      <c r="E733" s="1214" t="s">
        <v>182</v>
      </c>
      <c r="F733" s="1214" t="s">
        <v>1051</v>
      </c>
      <c r="G733" s="839"/>
      <c r="H733" s="839"/>
      <c r="I733" s="839"/>
      <c r="J733" s="839"/>
      <c r="K733" s="4">
        <f>K728</f>
        <v>1</v>
      </c>
      <c r="L733" s="553"/>
    </row>
    <row r="734" spans="1:12" ht="18.75">
      <c r="A734" s="13">
        <v>525</v>
      </c>
      <c r="B734" s="1750" t="str">
        <f>$B$9</f>
        <v>НАЦИОНАЛЕН ОСИГУРИТЕЛЕН ИНСТИТУТ</v>
      </c>
      <c r="C734" s="1751"/>
      <c r="D734" s="1752"/>
      <c r="E734" s="1132">
        <f>$E$9</f>
        <v>42005</v>
      </c>
      <c r="F734" s="1218">
        <f>$F$9</f>
        <v>42185</v>
      </c>
      <c r="G734" s="839"/>
      <c r="H734" s="839"/>
      <c r="I734" s="839"/>
      <c r="J734" s="839"/>
      <c r="K734" s="4">
        <f>K728</f>
        <v>1</v>
      </c>
      <c r="L734" s="553"/>
    </row>
    <row r="735" spans="1:12" ht="15.75">
      <c r="A735" s="8">
        <v>820</v>
      </c>
      <c r="B735" s="1219" t="str">
        <f>$B$10</f>
        <v>                                                            (наименование на разпоредителя с бюджет)</v>
      </c>
      <c r="C735" s="838"/>
      <c r="D735" s="1188"/>
      <c r="E735" s="1220"/>
      <c r="F735" s="1220"/>
      <c r="G735" s="839"/>
      <c r="H735" s="839"/>
      <c r="I735" s="839"/>
      <c r="J735" s="839"/>
      <c r="K735" s="4">
        <f>K728</f>
        <v>1</v>
      </c>
      <c r="L735" s="553"/>
    </row>
    <row r="736" spans="1:12" ht="15.75">
      <c r="A736" s="9">
        <v>821</v>
      </c>
      <c r="B736" s="1219"/>
      <c r="C736" s="838"/>
      <c r="D736" s="1188"/>
      <c r="E736" s="1219"/>
      <c r="F736" s="838"/>
      <c r="G736" s="839"/>
      <c r="H736" s="839"/>
      <c r="I736" s="839"/>
      <c r="J736" s="839"/>
      <c r="K736" s="4">
        <f>K728</f>
        <v>1</v>
      </c>
      <c r="L736" s="553"/>
    </row>
    <row r="737" spans="1:12" ht="19.5">
      <c r="A737" s="9">
        <v>822</v>
      </c>
      <c r="B737" s="1784" t="str">
        <f>$B$12</f>
        <v>Национален осигурителен институт - Учителски пенсионен фонд</v>
      </c>
      <c r="C737" s="1785"/>
      <c r="D737" s="1786"/>
      <c r="E737" s="1221" t="s">
        <v>1804</v>
      </c>
      <c r="F737" s="1344" t="str">
        <f>$F$12</f>
        <v>5591</v>
      </c>
      <c r="G737" s="839"/>
      <c r="H737" s="839"/>
      <c r="I737" s="839"/>
      <c r="J737" s="839"/>
      <c r="K737" s="4">
        <f>K728</f>
        <v>1</v>
      </c>
      <c r="L737" s="553"/>
    </row>
    <row r="738" spans="1:12" ht="15.75">
      <c r="A738" s="9">
        <v>823</v>
      </c>
      <c r="B738" s="1224" t="str">
        <f>$B$13</f>
        <v>                                             (наименование на първостепенния разпоредител с бюджет)</v>
      </c>
      <c r="C738" s="838"/>
      <c r="D738" s="1188"/>
      <c r="E738" s="1225"/>
      <c r="F738" s="1226"/>
      <c r="G738" s="839"/>
      <c r="H738" s="839"/>
      <c r="I738" s="839"/>
      <c r="J738" s="839"/>
      <c r="K738" s="4">
        <f>K728</f>
        <v>1</v>
      </c>
      <c r="L738" s="553"/>
    </row>
    <row r="739" spans="1:12" ht="19.5">
      <c r="A739" s="9">
        <v>825</v>
      </c>
      <c r="B739" s="1345"/>
      <c r="C739" s="1345"/>
      <c r="D739" s="1346" t="s">
        <v>1929</v>
      </c>
      <c r="E739" s="1347">
        <f>$E$15</f>
        <v>0</v>
      </c>
      <c r="F739" s="1348" t="str">
        <f>$F$15</f>
        <v>БЮДЖЕТ</v>
      </c>
      <c r="G739" s="439"/>
      <c r="H739" s="439"/>
      <c r="I739" s="439"/>
      <c r="J739" s="439"/>
      <c r="K739" s="4">
        <f>K728</f>
        <v>1</v>
      </c>
      <c r="L739" s="553"/>
    </row>
    <row r="740" spans="1:12" ht="16.5" thickBot="1">
      <c r="A740" s="9"/>
      <c r="B740" s="1220"/>
      <c r="C740" s="1185"/>
      <c r="D740" s="1349" t="s">
        <v>542</v>
      </c>
      <c r="E740" s="839"/>
      <c r="F740" s="1350" t="s">
        <v>185</v>
      </c>
      <c r="G740" s="1350"/>
      <c r="H740" s="439"/>
      <c r="I740" s="1350"/>
      <c r="J740" s="439"/>
      <c r="K740" s="4">
        <f>K728</f>
        <v>1</v>
      </c>
      <c r="L740" s="553"/>
    </row>
    <row r="741" spans="1:12" ht="15.75">
      <c r="A741" s="9"/>
      <c r="B741" s="1351" t="s">
        <v>484</v>
      </c>
      <c r="C741" s="1352" t="s">
        <v>485</v>
      </c>
      <c r="D741" s="1353" t="s">
        <v>486</v>
      </c>
      <c r="E741" s="1354" t="s">
        <v>487</v>
      </c>
      <c r="F741" s="1355" t="s">
        <v>488</v>
      </c>
      <c r="G741" s="840"/>
      <c r="H741" s="840"/>
      <c r="I741" s="840"/>
      <c r="J741" s="840"/>
      <c r="K741" s="4">
        <f>K728</f>
        <v>1</v>
      </c>
      <c r="L741" s="553"/>
    </row>
    <row r="742" spans="1:12" ht="15.75">
      <c r="A742" s="9"/>
      <c r="B742" s="1356"/>
      <c r="C742" s="1357" t="s">
        <v>489</v>
      </c>
      <c r="D742" s="1358" t="s">
        <v>490</v>
      </c>
      <c r="E742" s="1382"/>
      <c r="F742" s="1383"/>
      <c r="G742" s="840"/>
      <c r="H742" s="840"/>
      <c r="I742" s="840"/>
      <c r="J742" s="840"/>
      <c r="K742" s="212">
        <f aca="true" t="shared" si="149" ref="K742:K763">(IF($E742&lt;&gt;0,$K$2,IF($F742&lt;&gt;0,$K$2,"")))</f>
      </c>
      <c r="L742" s="553"/>
    </row>
    <row r="743" spans="1:12" ht="15.75">
      <c r="A743" s="9"/>
      <c r="B743" s="1359"/>
      <c r="C743" s="1360" t="s">
        <v>491</v>
      </c>
      <c r="D743" s="1361" t="s">
        <v>492</v>
      </c>
      <c r="E743" s="1384"/>
      <c r="F743" s="1385"/>
      <c r="G743" s="840"/>
      <c r="H743" s="840"/>
      <c r="I743" s="840"/>
      <c r="J743" s="840"/>
      <c r="K743" s="212">
        <f t="shared" si="149"/>
      </c>
      <c r="L743" s="553"/>
    </row>
    <row r="744" spans="1:12" ht="15.75">
      <c r="A744" s="9"/>
      <c r="B744" s="1362"/>
      <c r="C744" s="1363" t="s">
        <v>493</v>
      </c>
      <c r="D744" s="1364" t="s">
        <v>494</v>
      </c>
      <c r="E744" s="1386"/>
      <c r="F744" s="1387"/>
      <c r="G744" s="840"/>
      <c r="H744" s="840"/>
      <c r="I744" s="840"/>
      <c r="J744" s="840"/>
      <c r="K744" s="212">
        <f t="shared" si="149"/>
      </c>
      <c r="L744" s="553"/>
    </row>
    <row r="745" spans="1:12" ht="15.75">
      <c r="A745" s="9"/>
      <c r="B745" s="1356"/>
      <c r="C745" s="1357" t="s">
        <v>495</v>
      </c>
      <c r="D745" s="1358" t="s">
        <v>496</v>
      </c>
      <c r="E745" s="1388"/>
      <c r="F745" s="1389"/>
      <c r="G745" s="840"/>
      <c r="H745" s="840"/>
      <c r="I745" s="840"/>
      <c r="J745" s="840"/>
      <c r="K745" s="212">
        <f t="shared" si="149"/>
      </c>
      <c r="L745" s="553"/>
    </row>
    <row r="746" spans="1:12" ht="15.75">
      <c r="A746" s="9"/>
      <c r="B746" s="1359"/>
      <c r="C746" s="1360" t="s">
        <v>497</v>
      </c>
      <c r="D746" s="1361" t="s">
        <v>492</v>
      </c>
      <c r="E746" s="1384"/>
      <c r="F746" s="1385"/>
      <c r="G746" s="840"/>
      <c r="H746" s="840"/>
      <c r="I746" s="840"/>
      <c r="J746" s="840"/>
      <c r="K746" s="212">
        <f t="shared" si="149"/>
      </c>
      <c r="L746" s="553"/>
    </row>
    <row r="747" spans="1:12" ht="15.75">
      <c r="A747" s="9"/>
      <c r="B747" s="1365"/>
      <c r="C747" s="1366" t="s">
        <v>498</v>
      </c>
      <c r="D747" s="1367" t="s">
        <v>499</v>
      </c>
      <c r="E747" s="1390"/>
      <c r="F747" s="1391"/>
      <c r="G747" s="840"/>
      <c r="H747" s="840"/>
      <c r="I747" s="840"/>
      <c r="J747" s="840"/>
      <c r="K747" s="212">
        <f t="shared" si="149"/>
      </c>
      <c r="L747" s="553"/>
    </row>
    <row r="748" spans="1:12" ht="15.75">
      <c r="A748" s="9"/>
      <c r="B748" s="1356"/>
      <c r="C748" s="1357" t="s">
        <v>500</v>
      </c>
      <c r="D748" s="1358" t="s">
        <v>501</v>
      </c>
      <c r="E748" s="1392"/>
      <c r="F748" s="1393"/>
      <c r="G748" s="840"/>
      <c r="H748" s="840"/>
      <c r="I748" s="840"/>
      <c r="J748" s="840"/>
      <c r="K748" s="212">
        <f t="shared" si="149"/>
      </c>
      <c r="L748" s="553"/>
    </row>
    <row r="749" spans="1:12" ht="15.75">
      <c r="A749" s="9"/>
      <c r="B749" s="1359"/>
      <c r="C749" s="1368" t="s">
        <v>502</v>
      </c>
      <c r="D749" s="1369" t="s">
        <v>503</v>
      </c>
      <c r="E749" s="1394"/>
      <c r="F749" s="1395"/>
      <c r="G749" s="840"/>
      <c r="H749" s="840"/>
      <c r="I749" s="840"/>
      <c r="J749" s="840"/>
      <c r="K749" s="212">
        <f t="shared" si="149"/>
      </c>
      <c r="L749" s="553"/>
    </row>
    <row r="750" spans="1:12" ht="15.75">
      <c r="A750" s="9"/>
      <c r="B750" s="1365"/>
      <c r="C750" s="1363" t="s">
        <v>504</v>
      </c>
      <c r="D750" s="1364" t="s">
        <v>505</v>
      </c>
      <c r="E750" s="1396"/>
      <c r="F750" s="1397"/>
      <c r="G750" s="840"/>
      <c r="H750" s="840"/>
      <c r="I750" s="840"/>
      <c r="J750" s="840"/>
      <c r="K750" s="212">
        <f t="shared" si="149"/>
      </c>
      <c r="L750" s="553"/>
    </row>
    <row r="751" spans="1:12" ht="15.75">
      <c r="A751" s="9"/>
      <c r="B751" s="1356"/>
      <c r="C751" s="1357" t="s">
        <v>506</v>
      </c>
      <c r="D751" s="1358" t="s">
        <v>507</v>
      </c>
      <c r="E751" s="1388"/>
      <c r="F751" s="1389"/>
      <c r="G751" s="840"/>
      <c r="H751" s="840"/>
      <c r="I751" s="840"/>
      <c r="J751" s="840"/>
      <c r="K751" s="212">
        <f t="shared" si="149"/>
      </c>
      <c r="L751" s="553"/>
    </row>
    <row r="752" spans="1:12" ht="15.75">
      <c r="A752" s="9"/>
      <c r="B752" s="1359"/>
      <c r="C752" s="1368" t="s">
        <v>508</v>
      </c>
      <c r="D752" s="1369" t="s">
        <v>509</v>
      </c>
      <c r="E752" s="1398"/>
      <c r="F752" s="1399"/>
      <c r="G752" s="840"/>
      <c r="H752" s="840"/>
      <c r="I752" s="840"/>
      <c r="J752" s="840"/>
      <c r="K752" s="212">
        <f t="shared" si="149"/>
      </c>
      <c r="L752" s="553"/>
    </row>
    <row r="753" spans="1:12" ht="15.75">
      <c r="A753" s="9"/>
      <c r="B753" s="1365"/>
      <c r="C753" s="1363" t="s">
        <v>510</v>
      </c>
      <c r="D753" s="1364" t="s">
        <v>511</v>
      </c>
      <c r="E753" s="1386"/>
      <c r="F753" s="1387"/>
      <c r="G753" s="840"/>
      <c r="H753" s="840"/>
      <c r="I753" s="840"/>
      <c r="J753" s="840"/>
      <c r="K753" s="212">
        <f t="shared" si="149"/>
      </c>
      <c r="L753" s="553"/>
    </row>
    <row r="754" spans="1:12" ht="15.75">
      <c r="A754" s="11"/>
      <c r="B754" s="1356"/>
      <c r="C754" s="1357" t="s">
        <v>512</v>
      </c>
      <c r="D754" s="1358" t="s">
        <v>421</v>
      </c>
      <c r="E754" s="1388"/>
      <c r="F754" s="1389"/>
      <c r="G754" s="840"/>
      <c r="H754" s="840"/>
      <c r="I754" s="840"/>
      <c r="J754" s="840"/>
      <c r="K754" s="212">
        <f t="shared" si="149"/>
      </c>
      <c r="L754" s="553"/>
    </row>
    <row r="755" spans="1:12" ht="31.5">
      <c r="A755" s="11">
        <v>905</v>
      </c>
      <c r="B755" s="1356"/>
      <c r="C755" s="1357" t="s">
        <v>422</v>
      </c>
      <c r="D755" s="1358" t="s">
        <v>22</v>
      </c>
      <c r="E755" s="1400"/>
      <c r="F755" s="1401"/>
      <c r="G755" s="840"/>
      <c r="H755" s="840"/>
      <c r="I755" s="840"/>
      <c r="J755" s="840"/>
      <c r="K755" s="212">
        <f t="shared" si="149"/>
      </c>
      <c r="L755" s="553"/>
    </row>
    <row r="756" spans="1:12" ht="15.75">
      <c r="A756" s="11">
        <v>906</v>
      </c>
      <c r="B756" s="1356"/>
      <c r="C756" s="1357" t="s">
        <v>423</v>
      </c>
      <c r="D756" s="1358" t="s">
        <v>20</v>
      </c>
      <c r="E756" s="1388"/>
      <c r="F756" s="1389"/>
      <c r="G756" s="840"/>
      <c r="H756" s="840"/>
      <c r="I756" s="840"/>
      <c r="J756" s="840"/>
      <c r="K756" s="212">
        <f t="shared" si="149"/>
      </c>
      <c r="L756" s="553"/>
    </row>
    <row r="757" spans="1:12" ht="31.5">
      <c r="A757" s="11">
        <v>907</v>
      </c>
      <c r="B757" s="1356"/>
      <c r="C757" s="1357" t="s">
        <v>424</v>
      </c>
      <c r="D757" s="1358" t="s">
        <v>21</v>
      </c>
      <c r="E757" s="1388"/>
      <c r="F757" s="1389"/>
      <c r="G757" s="840"/>
      <c r="H757" s="840"/>
      <c r="I757" s="840"/>
      <c r="J757" s="840"/>
      <c r="K757" s="212">
        <f t="shared" si="149"/>
      </c>
      <c r="L757" s="553"/>
    </row>
    <row r="758" spans="1:12" ht="31.5">
      <c r="A758" s="11">
        <v>910</v>
      </c>
      <c r="B758" s="1356"/>
      <c r="C758" s="1357" t="s">
        <v>425</v>
      </c>
      <c r="D758" s="1358" t="s">
        <v>426</v>
      </c>
      <c r="E758" s="1388"/>
      <c r="F758" s="1389"/>
      <c r="G758" s="840"/>
      <c r="H758" s="840"/>
      <c r="I758" s="840"/>
      <c r="J758" s="840"/>
      <c r="K758" s="212">
        <f t="shared" si="149"/>
      </c>
      <c r="L758" s="553"/>
    </row>
    <row r="759" spans="1:12" ht="15.75">
      <c r="A759" s="11">
        <v>911</v>
      </c>
      <c r="B759" s="1356"/>
      <c r="C759" s="1357" t="s">
        <v>427</v>
      </c>
      <c r="D759" s="1358" t="s">
        <v>428</v>
      </c>
      <c r="E759" s="1388"/>
      <c r="F759" s="1389"/>
      <c r="G759" s="840"/>
      <c r="H759" s="840"/>
      <c r="I759" s="840"/>
      <c r="J759" s="840"/>
      <c r="K759" s="212">
        <f t="shared" si="149"/>
      </c>
      <c r="L759" s="553"/>
    </row>
    <row r="760" spans="1:12" ht="15.75">
      <c r="A760" s="11">
        <v>912</v>
      </c>
      <c r="B760" s="1356"/>
      <c r="C760" s="1357" t="s">
        <v>429</v>
      </c>
      <c r="D760" s="1358" t="s">
        <v>430</v>
      </c>
      <c r="E760" s="1388"/>
      <c r="F760" s="1389"/>
      <c r="G760" s="840"/>
      <c r="H760" s="840"/>
      <c r="I760" s="840"/>
      <c r="J760" s="840"/>
      <c r="K760" s="212">
        <f t="shared" si="149"/>
      </c>
      <c r="L760" s="553"/>
    </row>
    <row r="761" spans="1:12" ht="15.75">
      <c r="A761" s="11">
        <v>920</v>
      </c>
      <c r="B761" s="1356"/>
      <c r="C761" s="1357" t="s">
        <v>431</v>
      </c>
      <c r="D761" s="1358" t="s">
        <v>432</v>
      </c>
      <c r="E761" s="1388"/>
      <c r="F761" s="1389"/>
      <c r="G761" s="840"/>
      <c r="H761" s="840"/>
      <c r="I761" s="840"/>
      <c r="J761" s="840"/>
      <c r="K761" s="212">
        <f t="shared" si="149"/>
      </c>
      <c r="L761" s="553"/>
    </row>
    <row r="762" spans="1:12" ht="15.75">
      <c r="A762" s="11">
        <v>921</v>
      </c>
      <c r="B762" s="1356"/>
      <c r="C762" s="1357" t="s">
        <v>433</v>
      </c>
      <c r="D762" s="1358" t="s">
        <v>434</v>
      </c>
      <c r="E762" s="1388"/>
      <c r="F762" s="1389"/>
      <c r="G762" s="840"/>
      <c r="H762" s="840"/>
      <c r="I762" s="840"/>
      <c r="J762" s="840"/>
      <c r="K762" s="212">
        <f t="shared" si="149"/>
      </c>
      <c r="L762" s="553"/>
    </row>
    <row r="763" spans="1:12" ht="16.5" thickBot="1">
      <c r="A763" s="11">
        <v>922</v>
      </c>
      <c r="B763" s="1370"/>
      <c r="C763" s="1371" t="s">
        <v>435</v>
      </c>
      <c r="D763" s="1372" t="s">
        <v>436</v>
      </c>
      <c r="E763" s="1402"/>
      <c r="F763" s="1403"/>
      <c r="G763" s="840"/>
      <c r="H763" s="840"/>
      <c r="I763" s="840"/>
      <c r="J763" s="840"/>
      <c r="K763" s="212">
        <f t="shared" si="149"/>
      </c>
      <c r="L763" s="553"/>
    </row>
    <row r="764" spans="1:12" ht="16.5" thickTop="1">
      <c r="A764" s="11">
        <v>930</v>
      </c>
      <c r="B764" s="1373" t="s">
        <v>1049</v>
      </c>
      <c r="C764" s="1374"/>
      <c r="D764" s="1375"/>
      <c r="E764" s="840"/>
      <c r="F764" s="840"/>
      <c r="G764" s="840"/>
      <c r="H764" s="840"/>
      <c r="I764" s="840"/>
      <c r="J764" s="840"/>
      <c r="K764" s="4">
        <f>K728</f>
        <v>1</v>
      </c>
      <c r="L764" s="553"/>
    </row>
    <row r="765" spans="1:12" ht="15.75">
      <c r="A765" s="11">
        <v>931</v>
      </c>
      <c r="B765" s="1755" t="s">
        <v>437</v>
      </c>
      <c r="C765" s="1755"/>
      <c r="D765" s="1755"/>
      <c r="E765" s="840"/>
      <c r="F765" s="840"/>
      <c r="G765" s="840"/>
      <c r="H765" s="840"/>
      <c r="I765" s="840"/>
      <c r="J765" s="840"/>
      <c r="K765" s="4">
        <f>K728</f>
        <v>1</v>
      </c>
      <c r="L765" s="553"/>
    </row>
    <row r="766" spans="1:12" ht="15.75">
      <c r="A766" s="11">
        <v>932</v>
      </c>
      <c r="B766" s="28"/>
      <c r="C766" s="28"/>
      <c r="D766" s="1376"/>
      <c r="E766" s="28"/>
      <c r="F766" s="28"/>
      <c r="G766" s="28"/>
      <c r="H766" s="28"/>
      <c r="I766" s="28"/>
      <c r="J766" s="28"/>
      <c r="K766" s="4">
        <f>K728</f>
        <v>1</v>
      </c>
      <c r="L766" s="553"/>
    </row>
    <row r="767" ht="15.75">
      <c r="A767" s="10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C523:D523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C449:D449"/>
    <mergeCell ref="C485:D485"/>
    <mergeCell ref="C490:D490"/>
    <mergeCell ref="C519:D519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11:D411"/>
    <mergeCell ref="C414:D414"/>
    <mergeCell ref="B421:D421"/>
    <mergeCell ref="C393:D393"/>
    <mergeCell ref="C400:D400"/>
    <mergeCell ref="C412:D412"/>
    <mergeCell ref="C410:D410"/>
    <mergeCell ref="C349:D349"/>
    <mergeCell ref="B336:D336"/>
    <mergeCell ref="B338:D338"/>
    <mergeCell ref="C379:D379"/>
    <mergeCell ref="C376:D376"/>
    <mergeCell ref="B298:D298"/>
    <mergeCell ref="B300:D300"/>
    <mergeCell ref="B303:D303"/>
    <mergeCell ref="B341:D341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185:D185"/>
    <mergeCell ref="C191:D191"/>
    <mergeCell ref="B169:D169"/>
    <mergeCell ref="B171:D171"/>
    <mergeCell ref="B174:D174"/>
    <mergeCell ref="B593:C593"/>
    <mergeCell ref="C247:D247"/>
    <mergeCell ref="C289:D289"/>
    <mergeCell ref="C264:D264"/>
    <mergeCell ref="C267:D267"/>
    <mergeCell ref="C279:D279"/>
    <mergeCell ref="C280:D280"/>
    <mergeCell ref="C285:D285"/>
    <mergeCell ref="C363:D363"/>
    <mergeCell ref="C371:D371"/>
    <mergeCell ref="C232:D232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33:G649 I520:I523 E675:G683 I525:I528 G513:G518 I530:I531 G530:G531 G401:I406 I564:I573 E350:E362 E364:E370 E372:E375 E377:E378 E380:E383 E385:E386 E388:E389 E391:E393 E395:E396 E580:E583 G520:G523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H675:J680 E651:G653 E655:G659 E661:G666 E668:G673 G525:G528 E685:G690 E692:G697 E699:G701 E703:G709 E711:G713 I715:I718 E626:F631 I630:I631 I681:I683 G575:J578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F530:F531 I22:I54 I56:I163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1">
      <selection activeCell="I12" sqref="I12:S180"/>
    </sheetView>
  </sheetViews>
  <sheetFormatPr defaultColWidth="9.00390625" defaultRowHeight="12.75"/>
  <cols>
    <col min="1" max="1" width="10.25390625" style="29" hidden="1" customWidth="1"/>
    <col min="2" max="2" width="9.75390625" style="29" hidden="1" customWidth="1"/>
    <col min="3" max="3" width="18.125" style="29" hidden="1" customWidth="1"/>
    <col min="4" max="4" width="11.625" style="29" hidden="1" customWidth="1"/>
    <col min="5" max="5" width="13.875" style="29" hidden="1" customWidth="1"/>
    <col min="6" max="6" width="15.625" style="29" hidden="1" customWidth="1"/>
    <col min="7" max="7" width="12.125" style="29" hidden="1" customWidth="1"/>
    <col min="8" max="8" width="12.75390625" style="29" hidden="1" customWidth="1"/>
    <col min="9" max="9" width="9.875" style="30" hidden="1" customWidth="1"/>
    <col min="10" max="10" width="10.375" style="30" hidden="1" customWidth="1"/>
    <col min="11" max="11" width="90.375" style="31" hidden="1" customWidth="1"/>
    <col min="12" max="12" width="18.75390625" style="32" hidden="1" customWidth="1"/>
    <col min="13" max="14" width="17.75390625" style="32" hidden="1" customWidth="1"/>
    <col min="15" max="15" width="17.75390625" style="208" hidden="1" customWidth="1"/>
    <col min="16" max="16" width="17.75390625" style="32" hidden="1" customWidth="1"/>
    <col min="17" max="17" width="17.75390625" style="208" hidden="1" customWidth="1"/>
    <col min="18" max="18" width="2.25390625" style="33" hidden="1" customWidth="1"/>
    <col min="19" max="19" width="2.625" style="33" hidden="1" customWidth="1"/>
    <col min="20" max="20" width="9.125" style="33" hidden="1" customWidth="1"/>
    <col min="21" max="16384" width="9.125" style="33" customWidth="1"/>
  </cols>
  <sheetData>
    <row r="1" spans="1:9" ht="12.75">
      <c r="A1" s="29" t="s">
        <v>530</v>
      </c>
      <c r="B1" s="29">
        <v>169</v>
      </c>
      <c r="I1" s="29"/>
    </row>
    <row r="2" spans="1:9" ht="12.75">
      <c r="A2" s="29" t="s">
        <v>531</v>
      </c>
      <c r="B2" s="29" t="s">
        <v>1113</v>
      </c>
      <c r="I2" s="29"/>
    </row>
    <row r="3" spans="1:9" ht="12.75">
      <c r="A3" s="29" t="s">
        <v>532</v>
      </c>
      <c r="B3" s="29" t="s">
        <v>1111</v>
      </c>
      <c r="I3" s="29"/>
    </row>
    <row r="4" spans="1:9" ht="15.75">
      <c r="A4" s="29" t="s">
        <v>533</v>
      </c>
      <c r="B4" s="29" t="s">
        <v>1781</v>
      </c>
      <c r="C4" s="34"/>
      <c r="I4" s="29"/>
    </row>
    <row r="5" spans="1:3" ht="31.5" customHeight="1">
      <c r="A5" s="29" t="s">
        <v>534</v>
      </c>
      <c r="B5" s="236"/>
      <c r="C5" s="236"/>
    </row>
    <row r="6" spans="1:2" ht="12.75">
      <c r="A6" s="35"/>
      <c r="B6" s="36"/>
    </row>
    <row r="8" spans="2:9" ht="12.75">
      <c r="B8" s="29" t="s">
        <v>1112</v>
      </c>
      <c r="I8" s="29"/>
    </row>
    <row r="9" ht="12.75">
      <c r="I9" s="29"/>
    </row>
    <row r="10" ht="12.75">
      <c r="I10" s="29"/>
    </row>
    <row r="11" spans="1:19" ht="18">
      <c r="A11" s="29" t="s">
        <v>1760</v>
      </c>
      <c r="H11" s="841"/>
      <c r="I11" s="37"/>
      <c r="J11" s="37"/>
      <c r="K11" s="37"/>
      <c r="L11" s="38"/>
      <c r="M11" s="38"/>
      <c r="N11" s="38"/>
      <c r="O11" s="209"/>
      <c r="P11" s="38"/>
      <c r="Q11" s="209"/>
      <c r="R11" s="39"/>
      <c r="S11" s="39"/>
    </row>
    <row r="12" spans="1:19" ht="15">
      <c r="A12" s="29">
        <v>1</v>
      </c>
      <c r="H12" s="841"/>
      <c r="I12" s="1187"/>
      <c r="J12" s="1187"/>
      <c r="K12" s="1208"/>
      <c r="L12" s="15"/>
      <c r="M12" s="15"/>
      <c r="N12" s="15"/>
      <c r="O12" s="15"/>
      <c r="P12" s="15"/>
      <c r="Q12" s="15"/>
      <c r="R12" s="1603">
        <f>(IF($E142&lt;&gt;0,$K$2,IF($F142&lt;&gt;0,$K$2,IF($G142&lt;&gt;0,$K$2,IF($H142&lt;&gt;0,$K$2,IF($I142&lt;&gt;0,$K$2,IF($J142&lt;&gt;0,$K$2,"")))))))</f>
        <v>0</v>
      </c>
      <c r="S12" s="553"/>
    </row>
    <row r="13" spans="1:19" ht="15">
      <c r="A13" s="29">
        <v>2</v>
      </c>
      <c r="H13" s="841"/>
      <c r="I13" s="1187"/>
      <c r="J13" s="1209"/>
      <c r="K13" s="1210"/>
      <c r="L13" s="15"/>
      <c r="M13" s="15"/>
      <c r="N13" s="15"/>
      <c r="O13" s="15"/>
      <c r="P13" s="15"/>
      <c r="Q13" s="15"/>
      <c r="R13" s="1603">
        <f>(IF($E142&lt;&gt;0,$K$2,IF($F142&lt;&gt;0,$K$2,IF($G142&lt;&gt;0,$K$2,IF($H142&lt;&gt;0,$K$2,IF($I142&lt;&gt;0,$K$2,IF($J142&lt;&gt;0,$K$2,"")))))))</f>
        <v>0</v>
      </c>
      <c r="S13" s="553"/>
    </row>
    <row r="14" spans="1:19" ht="20.25" customHeight="1">
      <c r="A14" s="29">
        <v>3</v>
      </c>
      <c r="H14" s="841"/>
      <c r="I14" s="1748">
        <f>$B$7</f>
        <v>0</v>
      </c>
      <c r="J14" s="1749"/>
      <c r="K14" s="1749"/>
      <c r="L14" s="1211"/>
      <c r="M14" s="1211"/>
      <c r="N14" s="1212"/>
      <c r="O14" s="1212"/>
      <c r="P14" s="1212"/>
      <c r="Q14" s="1212"/>
      <c r="R14" s="1603">
        <f>(IF($E142&lt;&gt;0,$K$2,IF($F142&lt;&gt;0,$K$2,IF($G142&lt;&gt;0,$K$2,IF($H142&lt;&gt;0,$K$2,IF($I142&lt;&gt;0,$K$2,IF($J142&lt;&gt;0,$K$2,"")))))))</f>
        <v>0</v>
      </c>
      <c r="S14" s="553"/>
    </row>
    <row r="15" spans="1:19" ht="18.75" customHeight="1">
      <c r="A15" s="29">
        <v>4</v>
      </c>
      <c r="H15" s="841"/>
      <c r="I15" s="838"/>
      <c r="J15" s="1185"/>
      <c r="K15" s="1213"/>
      <c r="L15" s="1214" t="s">
        <v>182</v>
      </c>
      <c r="M15" s="1214" t="s">
        <v>1051</v>
      </c>
      <c r="N15" s="839"/>
      <c r="O15" s="1215" t="s">
        <v>1932</v>
      </c>
      <c r="P15" s="1216"/>
      <c r="Q15" s="1217"/>
      <c r="R15" s="1603">
        <f>(IF($E142&lt;&gt;0,$K$2,IF($F142&lt;&gt;0,$K$2,IF($G142&lt;&gt;0,$K$2,IF($H142&lt;&gt;0,$K$2,IF($I142&lt;&gt;0,$K$2,IF($J142&lt;&gt;0,$K$2,"")))))))</f>
        <v>0</v>
      </c>
      <c r="S15" s="553"/>
    </row>
    <row r="16" spans="1:19" ht="27" customHeight="1">
      <c r="A16" s="29">
        <v>5</v>
      </c>
      <c r="H16" s="841"/>
      <c r="I16" s="1750">
        <f>$B$9</f>
        <v>0</v>
      </c>
      <c r="J16" s="1751"/>
      <c r="K16" s="1752"/>
      <c r="L16" s="1132">
        <f>$E$9</f>
        <v>0</v>
      </c>
      <c r="M16" s="1218">
        <f>$F$9</f>
        <v>0</v>
      </c>
      <c r="N16" s="839"/>
      <c r="O16" s="839"/>
      <c r="P16" s="839"/>
      <c r="Q16" s="839"/>
      <c r="R16" s="1603">
        <f>(IF($E142&lt;&gt;0,$K$2,IF($F142&lt;&gt;0,$K$2,IF($G142&lt;&gt;0,$K$2,IF($H142&lt;&gt;0,$K$2,IF($I142&lt;&gt;0,$K$2,IF($J142&lt;&gt;0,$K$2,"")))))))</f>
        <v>0</v>
      </c>
      <c r="S16" s="553"/>
    </row>
    <row r="17" spans="1:19" ht="15">
      <c r="A17" s="29">
        <v>6</v>
      </c>
      <c r="H17" s="841"/>
      <c r="I17" s="1219">
        <f>$B$10</f>
        <v>0</v>
      </c>
      <c r="J17" s="838"/>
      <c r="K17" s="1188"/>
      <c r="L17" s="1220"/>
      <c r="M17" s="1220"/>
      <c r="N17" s="839"/>
      <c r="O17" s="839"/>
      <c r="P17" s="839"/>
      <c r="Q17" s="839"/>
      <c r="R17" s="1603">
        <f>(IF($E142&lt;&gt;0,$K$2,IF($F142&lt;&gt;0,$K$2,IF($G142&lt;&gt;0,$K$2,IF($H142&lt;&gt;0,$K$2,IF($I142&lt;&gt;0,$K$2,IF($J142&lt;&gt;0,$K$2,"")))))))</f>
        <v>0</v>
      </c>
      <c r="S17" s="553"/>
    </row>
    <row r="18" spans="1:19" ht="6" customHeight="1">
      <c r="A18" s="29">
        <v>7</v>
      </c>
      <c r="H18" s="841"/>
      <c r="I18" s="1219"/>
      <c r="J18" s="838"/>
      <c r="K18" s="1188"/>
      <c r="L18" s="1219"/>
      <c r="M18" s="838"/>
      <c r="N18" s="839"/>
      <c r="O18" s="839"/>
      <c r="P18" s="839"/>
      <c r="Q18" s="839"/>
      <c r="R18" s="1603">
        <f>(IF($E142&lt;&gt;0,$K$2,IF($F142&lt;&gt;0,$K$2,IF($G142&lt;&gt;0,$K$2,IF($H142&lt;&gt;0,$K$2,IF($I142&lt;&gt;0,$K$2,IF($J142&lt;&gt;0,$K$2,"")))))))</f>
        <v>0</v>
      </c>
      <c r="S18" s="553"/>
    </row>
    <row r="19" spans="1:19" ht="27" customHeight="1">
      <c r="A19" s="29">
        <v>8</v>
      </c>
      <c r="H19" s="841"/>
      <c r="I19" s="1784">
        <f>$B$12</f>
        <v>0</v>
      </c>
      <c r="J19" s="1785"/>
      <c r="K19" s="1786"/>
      <c r="L19" s="1221" t="s">
        <v>1804</v>
      </c>
      <c r="M19" s="1222">
        <f>$F$12</f>
        <v>0</v>
      </c>
      <c r="N19" s="1223"/>
      <c r="O19" s="839"/>
      <c r="P19" s="839"/>
      <c r="Q19" s="839"/>
      <c r="R19" s="1603">
        <f>(IF($E142&lt;&gt;0,$K$2,IF($F142&lt;&gt;0,$K$2,IF($G142&lt;&gt;0,$K$2,IF($H142&lt;&gt;0,$K$2,IF($I142&lt;&gt;0,$K$2,IF($J142&lt;&gt;0,$K$2,"")))))))</f>
        <v>0</v>
      </c>
      <c r="S19" s="553"/>
    </row>
    <row r="20" spans="1:19" ht="15.75">
      <c r="A20" s="29">
        <v>9</v>
      </c>
      <c r="H20" s="841"/>
      <c r="I20" s="1224">
        <f>$B$13</f>
        <v>0</v>
      </c>
      <c r="J20" s="838"/>
      <c r="K20" s="1188"/>
      <c r="L20" s="1225"/>
      <c r="M20" s="1226"/>
      <c r="N20" s="839"/>
      <c r="O20" s="839"/>
      <c r="P20" s="839"/>
      <c r="Q20" s="839"/>
      <c r="R20" s="1603">
        <f>(IF($E142&lt;&gt;0,$K$2,IF($F142&lt;&gt;0,$K$2,IF($G142&lt;&gt;0,$K$2,IF($H142&lt;&gt;0,$K$2,IF($I142&lt;&gt;0,$K$2,IF($J142&lt;&gt;0,$K$2,"")))))))</f>
        <v>0</v>
      </c>
      <c r="S20" s="553"/>
    </row>
    <row r="21" spans="1:19" ht="21.75" customHeight="1">
      <c r="A21" s="29">
        <v>10</v>
      </c>
      <c r="H21" s="841"/>
      <c r="I21" s="1227"/>
      <c r="J21" s="839"/>
      <c r="K21" s="1228" t="s">
        <v>97</v>
      </c>
      <c r="L21" s="1229">
        <f>$E$15</f>
        <v>0</v>
      </c>
      <c r="M21" s="1575">
        <f>$F$15</f>
        <v>0</v>
      </c>
      <c r="N21" s="839"/>
      <c r="O21" s="1230"/>
      <c r="P21" s="839"/>
      <c r="Q21" s="1230"/>
      <c r="R21" s="1603">
        <f>(IF($E142&lt;&gt;0,$K$2,IF($F142&lt;&gt;0,$K$2,IF($G142&lt;&gt;0,$K$2,IF($H142&lt;&gt;0,$K$2,IF($I142&lt;&gt;0,$K$2,IF($J142&lt;&gt;0,$K$2,"")))))))</f>
        <v>0</v>
      </c>
      <c r="S21" s="553"/>
    </row>
    <row r="22" spans="1:19" ht="16.5" thickBot="1">
      <c r="A22" s="29">
        <v>11</v>
      </c>
      <c r="H22" s="841"/>
      <c r="I22" s="838"/>
      <c r="J22" s="1185"/>
      <c r="K22" s="1213"/>
      <c r="L22" s="1226"/>
      <c r="M22" s="1231"/>
      <c r="N22" s="1232"/>
      <c r="O22" s="1232"/>
      <c r="P22" s="1232"/>
      <c r="Q22" s="1233" t="s">
        <v>185</v>
      </c>
      <c r="R22" s="1603">
        <f>(IF($E142&lt;&gt;0,$K$2,IF($F142&lt;&gt;0,$K$2,IF($G142&lt;&gt;0,$K$2,IF($H142&lt;&gt;0,$K$2,IF($I142&lt;&gt;0,$K$2,IF($J142&lt;&gt;0,$K$2,"")))))))</f>
        <v>0</v>
      </c>
      <c r="S22" s="553"/>
    </row>
    <row r="23" spans="1:19" ht="21.75" customHeight="1">
      <c r="A23" s="29">
        <v>12</v>
      </c>
      <c r="H23" s="841"/>
      <c r="I23" s="1234"/>
      <c r="J23" s="1235"/>
      <c r="K23" s="1236" t="s">
        <v>535</v>
      </c>
      <c r="L23" s="1237" t="s">
        <v>187</v>
      </c>
      <c r="M23" s="534" t="s">
        <v>1819</v>
      </c>
      <c r="N23" s="1238"/>
      <c r="O23" s="1239"/>
      <c r="P23" s="1238"/>
      <c r="Q23" s="1240"/>
      <c r="R23" s="1603">
        <f>(IF($E142&lt;&gt;0,$K$2,IF($F142&lt;&gt;0,$K$2,IF($G142&lt;&gt;0,$K$2,IF($H142&lt;&gt;0,$K$2,IF($I142&lt;&gt;0,$K$2,IF($J142&lt;&gt;0,$K$2,"")))))))</f>
        <v>0</v>
      </c>
      <c r="S23" s="553"/>
    </row>
    <row r="24" spans="1:19" ht="58.5" customHeight="1">
      <c r="A24" s="29">
        <v>13</v>
      </c>
      <c r="H24" s="841"/>
      <c r="I24" s="1241" t="s">
        <v>1105</v>
      </c>
      <c r="J24" s="1242" t="s">
        <v>189</v>
      </c>
      <c r="K24" s="1243" t="s">
        <v>536</v>
      </c>
      <c r="L24" s="1244">
        <v>2015</v>
      </c>
      <c r="M24" s="535" t="s">
        <v>1817</v>
      </c>
      <c r="N24" s="1245" t="s">
        <v>1816</v>
      </c>
      <c r="O24" s="1246" t="s">
        <v>529</v>
      </c>
      <c r="P24" s="1247" t="s">
        <v>1805</v>
      </c>
      <c r="Q24" s="1248" t="s">
        <v>1806</v>
      </c>
      <c r="R24" s="1603">
        <f>(IF($E142&lt;&gt;0,$K$2,IF($F142&lt;&gt;0,$K$2,IF($G142&lt;&gt;0,$K$2,IF($H142&lt;&gt;0,$K$2,IF($I142&lt;&gt;0,$K$2,IF($J142&lt;&gt;0,$K$2,"")))))))</f>
        <v>0</v>
      </c>
      <c r="S24" s="553"/>
    </row>
    <row r="25" spans="1:19" ht="18">
      <c r="A25" s="29">
        <v>14</v>
      </c>
      <c r="H25" s="841"/>
      <c r="I25" s="1249"/>
      <c r="J25" s="1250"/>
      <c r="K25" s="1251" t="s">
        <v>698</v>
      </c>
      <c r="L25" s="514" t="s">
        <v>455</v>
      </c>
      <c r="M25" s="514" t="s">
        <v>456</v>
      </c>
      <c r="N25" s="833" t="s">
        <v>543</v>
      </c>
      <c r="O25" s="834" t="s">
        <v>544</v>
      </c>
      <c r="P25" s="834" t="s">
        <v>515</v>
      </c>
      <c r="Q25" s="835" t="s">
        <v>1779</v>
      </c>
      <c r="R25" s="1603">
        <f>(IF($E142&lt;&gt;0,$K$2,IF($F142&lt;&gt;0,$K$2,IF($G142&lt;&gt;0,$K$2,IF($H142&lt;&gt;0,$K$2,IF($I142&lt;&gt;0,$K$2,IF($J142&lt;&gt;0,$K$2,"")))))))</f>
        <v>0</v>
      </c>
      <c r="S25" s="553"/>
    </row>
    <row r="26" spans="1:19" ht="18.75" customHeight="1">
      <c r="A26" s="29">
        <v>15</v>
      </c>
      <c r="H26" s="841"/>
      <c r="I26" s="1252"/>
      <c r="J26" s="1596">
        <f>VLOOKUP(K26,OP_LIST2,2,FALSE)</f>
        <v>0</v>
      </c>
      <c r="K26" s="1597" t="s">
        <v>359</v>
      </c>
      <c r="L26" s="440"/>
      <c r="M26" s="836"/>
      <c r="N26" s="1253"/>
      <c r="O26" s="842"/>
      <c r="P26" s="842"/>
      <c r="Q26" s="843"/>
      <c r="R26" s="1603">
        <f>(IF($E142&lt;&gt;0,$K$2,IF($F142&lt;&gt;0,$K$2,IF($G142&lt;&gt;0,$K$2,IF($H142&lt;&gt;0,$K$2,IF($I142&lt;&gt;0,$K$2,IF($J142&lt;&gt;0,$K$2,"")))))))</f>
        <v>0</v>
      </c>
      <c r="S26" s="553"/>
    </row>
    <row r="27" spans="1:19" ht="18.75" customHeight="1">
      <c r="A27" s="29">
        <v>16</v>
      </c>
      <c r="H27" s="841"/>
      <c r="I27" s="1254"/>
      <c r="J27" s="1599">
        <f>VLOOKUP(K28,EBK_DEIN2,2,FALSE)</f>
        <v>0</v>
      </c>
      <c r="K27" s="1598" t="s">
        <v>1761</v>
      </c>
      <c r="L27" s="836"/>
      <c r="M27" s="836"/>
      <c r="N27" s="1255"/>
      <c r="O27" s="844"/>
      <c r="P27" s="844"/>
      <c r="Q27" s="845"/>
      <c r="R27" s="1603">
        <f>(IF($E142&lt;&gt;0,$K$2,IF($F142&lt;&gt;0,$K$2,IF($G142&lt;&gt;0,$K$2,IF($H142&lt;&gt;0,$K$2,IF($I142&lt;&gt;0,$K$2,IF($J142&lt;&gt;0,$K$2,"")))))))</f>
        <v>0</v>
      </c>
      <c r="S27" s="553"/>
    </row>
    <row r="28" spans="1:19" ht="18.75" customHeight="1">
      <c r="A28" s="29">
        <v>17</v>
      </c>
      <c r="H28" s="841"/>
      <c r="I28" s="1256"/>
      <c r="J28" s="1257">
        <f>+J27</f>
        <v>0</v>
      </c>
      <c r="K28" s="1595" t="s">
        <v>70</v>
      </c>
      <c r="L28" s="836"/>
      <c r="M28" s="836"/>
      <c r="N28" s="1255"/>
      <c r="O28" s="844"/>
      <c r="P28" s="844"/>
      <c r="Q28" s="845"/>
      <c r="R28" s="1603">
        <f>(IF($E142&lt;&gt;0,$K$2,IF($F142&lt;&gt;0,$K$2,IF($G142&lt;&gt;0,$K$2,IF($H142&lt;&gt;0,$K$2,IF($I142&lt;&gt;0,$K$2,IF($J142&lt;&gt;0,$K$2,"")))))))</f>
        <v>0</v>
      </c>
      <c r="S28" s="553"/>
    </row>
    <row r="29" spans="1:19" ht="15">
      <c r="A29" s="29">
        <v>18</v>
      </c>
      <c r="H29" s="841"/>
      <c r="I29" s="1258"/>
      <c r="J29" s="1259"/>
      <c r="K29" s="1260" t="s">
        <v>537</v>
      </c>
      <c r="L29" s="836"/>
      <c r="M29" s="836"/>
      <c r="N29" s="1261"/>
      <c r="O29" s="846"/>
      <c r="P29" s="846"/>
      <c r="Q29" s="847"/>
      <c r="R29" s="1603">
        <f>(IF($E142&lt;&gt;0,$K$2,IF($F142&lt;&gt;0,$K$2,IF($G142&lt;&gt;0,$K$2,IF($H142&lt;&gt;0,$K$2,IF($I142&lt;&gt;0,$K$2,IF($J142&lt;&gt;0,$K$2,"")))))))</f>
        <v>0</v>
      </c>
      <c r="S29" s="553"/>
    </row>
    <row r="30" spans="1:19" ht="18.75" customHeight="1">
      <c r="A30" s="29">
        <v>19</v>
      </c>
      <c r="H30" s="841"/>
      <c r="I30" s="1262">
        <v>100</v>
      </c>
      <c r="J30" s="1733" t="s">
        <v>699</v>
      </c>
      <c r="K30" s="1734"/>
      <c r="L30" s="1601">
        <f aca="true" t="shared" si="0" ref="L30:Q30">SUM(L31:L32)</f>
        <v>0</v>
      </c>
      <c r="M30" s="521">
        <f t="shared" si="0"/>
        <v>0</v>
      </c>
      <c r="N30" s="636">
        <f t="shared" si="0"/>
        <v>0</v>
      </c>
      <c r="O30" s="637">
        <f t="shared" si="0"/>
        <v>0</v>
      </c>
      <c r="P30" s="637">
        <f t="shared" si="0"/>
        <v>0</v>
      </c>
      <c r="Q30" s="638">
        <f t="shared" si="0"/>
        <v>0</v>
      </c>
      <c r="R30" s="1600">
        <f>(IF($E30&lt;&gt;0,$K$2,IF($F30&lt;&gt;0,$K$2,IF($G30&lt;&gt;0,$K$2,IF($H30&lt;&gt;0,$K$2,IF($I30&lt;&gt;0,$K$2,IF($J30&lt;&gt;0,$K$2,"")))))))</f>
        <v>0</v>
      </c>
      <c r="S30" s="554"/>
    </row>
    <row r="31" spans="1:19" ht="18.75" customHeight="1">
      <c r="A31" s="29">
        <v>20</v>
      </c>
      <c r="H31" s="841"/>
      <c r="I31" s="1263"/>
      <c r="J31" s="1264">
        <v>101</v>
      </c>
      <c r="K31" s="1265" t="s">
        <v>700</v>
      </c>
      <c r="L31" s="680"/>
      <c r="M31" s="689">
        <f>N31+O31+P31+Q31</f>
        <v>0</v>
      </c>
      <c r="N31" s="603"/>
      <c r="O31" s="604"/>
      <c r="P31" s="604"/>
      <c r="Q31" s="605"/>
      <c r="R31" s="1600">
        <f aca="true" t="shared" si="1" ref="R31:R94">(IF($E31&lt;&gt;0,$K$2,IF($F31&lt;&gt;0,$K$2,IF($G31&lt;&gt;0,$K$2,IF($H31&lt;&gt;0,$K$2,IF($I31&lt;&gt;0,$K$2,IF($J31&lt;&gt;0,$K$2,"")))))))</f>
        <v>0</v>
      </c>
      <c r="S31" s="554"/>
    </row>
    <row r="32" spans="1:19" ht="18.75" customHeight="1">
      <c r="A32" s="29">
        <v>21</v>
      </c>
      <c r="H32" s="841"/>
      <c r="I32" s="1263"/>
      <c r="J32" s="1266">
        <v>102</v>
      </c>
      <c r="K32" s="1267" t="s">
        <v>701</v>
      </c>
      <c r="L32" s="686"/>
      <c r="M32" s="690">
        <f>N32+O32+P32+Q32</f>
        <v>0</v>
      </c>
      <c r="N32" s="615"/>
      <c r="O32" s="616"/>
      <c r="P32" s="616"/>
      <c r="Q32" s="617"/>
      <c r="R32" s="1600">
        <f t="shared" si="1"/>
        <v>0</v>
      </c>
      <c r="S32" s="554"/>
    </row>
    <row r="33" spans="1:19" ht="18.75" customHeight="1">
      <c r="A33" s="29">
        <v>22</v>
      </c>
      <c r="H33" s="841"/>
      <c r="I33" s="1262">
        <v>200</v>
      </c>
      <c r="J33" s="1738" t="s">
        <v>702</v>
      </c>
      <c r="K33" s="1738"/>
      <c r="L33" s="1601">
        <f aca="true" t="shared" si="2" ref="L33:Q33">SUM(L34:L38)</f>
        <v>0</v>
      </c>
      <c r="M33" s="521">
        <f t="shared" si="2"/>
        <v>0</v>
      </c>
      <c r="N33" s="636">
        <f t="shared" si="2"/>
        <v>0</v>
      </c>
      <c r="O33" s="637">
        <f t="shared" si="2"/>
        <v>0</v>
      </c>
      <c r="P33" s="637">
        <f t="shared" si="2"/>
        <v>0</v>
      </c>
      <c r="Q33" s="638">
        <f t="shared" si="2"/>
        <v>0</v>
      </c>
      <c r="R33" s="1600">
        <f t="shared" si="1"/>
        <v>0</v>
      </c>
      <c r="S33" s="554"/>
    </row>
    <row r="34" spans="1:19" ht="18.75" customHeight="1">
      <c r="A34" s="29">
        <v>23</v>
      </c>
      <c r="H34" s="841"/>
      <c r="I34" s="1268"/>
      <c r="J34" s="1264">
        <v>201</v>
      </c>
      <c r="K34" s="1265" t="s">
        <v>703</v>
      </c>
      <c r="L34" s="680"/>
      <c r="M34" s="689">
        <f>N34+O34+P34+Q34</f>
        <v>0</v>
      </c>
      <c r="N34" s="603"/>
      <c r="O34" s="604"/>
      <c r="P34" s="604"/>
      <c r="Q34" s="605"/>
      <c r="R34" s="1600">
        <f t="shared" si="1"/>
        <v>0</v>
      </c>
      <c r="S34" s="554"/>
    </row>
    <row r="35" spans="1:19" ht="18.75" customHeight="1">
      <c r="A35" s="29">
        <v>24</v>
      </c>
      <c r="H35" s="841"/>
      <c r="I35" s="1269"/>
      <c r="J35" s="1270">
        <v>202</v>
      </c>
      <c r="K35" s="1271" t="s">
        <v>704</v>
      </c>
      <c r="L35" s="682"/>
      <c r="M35" s="691">
        <f>N35+O35+P35+Q35</f>
        <v>0</v>
      </c>
      <c r="N35" s="606"/>
      <c r="O35" s="607"/>
      <c r="P35" s="607"/>
      <c r="Q35" s="608"/>
      <c r="R35" s="1600">
        <f t="shared" si="1"/>
        <v>0</v>
      </c>
      <c r="S35" s="554"/>
    </row>
    <row r="36" spans="1:19" ht="18.75" customHeight="1">
      <c r="A36" s="29">
        <v>25</v>
      </c>
      <c r="H36" s="841"/>
      <c r="I36" s="1272"/>
      <c r="J36" s="1270">
        <v>205</v>
      </c>
      <c r="K36" s="1271" t="s">
        <v>329</v>
      </c>
      <c r="L36" s="682"/>
      <c r="M36" s="691">
        <f>N36+O36+P36+Q36</f>
        <v>0</v>
      </c>
      <c r="N36" s="606"/>
      <c r="O36" s="607"/>
      <c r="P36" s="607"/>
      <c r="Q36" s="608"/>
      <c r="R36" s="1600">
        <f t="shared" si="1"/>
        <v>0</v>
      </c>
      <c r="S36" s="554"/>
    </row>
    <row r="37" spans="1:19" ht="18.75" customHeight="1">
      <c r="A37" s="29">
        <v>26</v>
      </c>
      <c r="H37" s="841"/>
      <c r="I37" s="1272"/>
      <c r="J37" s="1270">
        <v>208</v>
      </c>
      <c r="K37" s="1273" t="s">
        <v>330</v>
      </c>
      <c r="L37" s="682"/>
      <c r="M37" s="691">
        <f>N37+O37+P37+Q37</f>
        <v>0</v>
      </c>
      <c r="N37" s="606"/>
      <c r="O37" s="607"/>
      <c r="P37" s="607"/>
      <c r="Q37" s="608"/>
      <c r="R37" s="1600">
        <f t="shared" si="1"/>
        <v>0</v>
      </c>
      <c r="S37" s="554"/>
    </row>
    <row r="38" spans="1:19" ht="18.75" customHeight="1">
      <c r="A38" s="29">
        <v>27</v>
      </c>
      <c r="H38" s="841"/>
      <c r="I38" s="1268"/>
      <c r="J38" s="1266">
        <v>209</v>
      </c>
      <c r="K38" s="1274" t="s">
        <v>331</v>
      </c>
      <c r="L38" s="686"/>
      <c r="M38" s="690">
        <f>N38+O38+P38+Q38</f>
        <v>0</v>
      </c>
      <c r="N38" s="615"/>
      <c r="O38" s="616"/>
      <c r="P38" s="616"/>
      <c r="Q38" s="617"/>
      <c r="R38" s="1600">
        <f t="shared" si="1"/>
        <v>0</v>
      </c>
      <c r="S38" s="554"/>
    </row>
    <row r="39" spans="1:19" ht="18.75" customHeight="1">
      <c r="A39" s="29">
        <v>28</v>
      </c>
      <c r="H39" s="841"/>
      <c r="I39" s="1262">
        <v>500</v>
      </c>
      <c r="J39" s="1747" t="s">
        <v>332</v>
      </c>
      <c r="K39" s="1747"/>
      <c r="L39" s="1601">
        <f aca="true" t="shared" si="3" ref="L39:Q39">SUM(L40:L44)</f>
        <v>0</v>
      </c>
      <c r="M39" s="521">
        <f t="shared" si="3"/>
        <v>0</v>
      </c>
      <c r="N39" s="636">
        <f t="shared" si="3"/>
        <v>0</v>
      </c>
      <c r="O39" s="637">
        <f t="shared" si="3"/>
        <v>0</v>
      </c>
      <c r="P39" s="637">
        <f t="shared" si="3"/>
        <v>0</v>
      </c>
      <c r="Q39" s="638">
        <f t="shared" si="3"/>
        <v>0</v>
      </c>
      <c r="R39" s="1600">
        <f t="shared" si="1"/>
        <v>0</v>
      </c>
      <c r="S39" s="554"/>
    </row>
    <row r="40" spans="1:19" ht="18.75" customHeight="1">
      <c r="A40" s="29">
        <v>29</v>
      </c>
      <c r="H40" s="841"/>
      <c r="I40" s="1268"/>
      <c r="J40" s="1275">
        <v>551</v>
      </c>
      <c r="K40" s="1276" t="s">
        <v>333</v>
      </c>
      <c r="L40" s="680"/>
      <c r="M40" s="689">
        <f aca="true" t="shared" si="4" ref="M40:M45">N40+O40+P40+Q40</f>
        <v>0</v>
      </c>
      <c r="N40" s="1558">
        <v>0</v>
      </c>
      <c r="O40" s="1559">
        <v>0</v>
      </c>
      <c r="P40" s="1559">
        <v>0</v>
      </c>
      <c r="Q40" s="605"/>
      <c r="R40" s="1600">
        <f t="shared" si="1"/>
        <v>0</v>
      </c>
      <c r="S40" s="554"/>
    </row>
    <row r="41" spans="1:19" ht="18.75" customHeight="1">
      <c r="A41" s="29">
        <v>30</v>
      </c>
      <c r="H41" s="841"/>
      <c r="I41" s="1268"/>
      <c r="J41" s="1277">
        <f>J40+1</f>
        <v>552</v>
      </c>
      <c r="K41" s="1278" t="s">
        <v>334</v>
      </c>
      <c r="L41" s="682"/>
      <c r="M41" s="691">
        <f t="shared" si="4"/>
        <v>0</v>
      </c>
      <c r="N41" s="1560">
        <v>0</v>
      </c>
      <c r="O41" s="1561">
        <v>0</v>
      </c>
      <c r="P41" s="1561">
        <v>0</v>
      </c>
      <c r="Q41" s="608"/>
      <c r="R41" s="1600">
        <f t="shared" si="1"/>
        <v>0</v>
      </c>
      <c r="S41" s="554"/>
    </row>
    <row r="42" spans="1:19" ht="18.75" customHeight="1">
      <c r="A42" s="29">
        <v>31</v>
      </c>
      <c r="H42" s="841"/>
      <c r="I42" s="1279"/>
      <c r="J42" s="1277">
        <v>560</v>
      </c>
      <c r="K42" s="1280" t="s">
        <v>335</v>
      </c>
      <c r="L42" s="682"/>
      <c r="M42" s="691">
        <f t="shared" si="4"/>
        <v>0</v>
      </c>
      <c r="N42" s="1560">
        <v>0</v>
      </c>
      <c r="O42" s="1561">
        <v>0</v>
      </c>
      <c r="P42" s="1561">
        <v>0</v>
      </c>
      <c r="Q42" s="608"/>
      <c r="R42" s="1600">
        <f t="shared" si="1"/>
        <v>0</v>
      </c>
      <c r="S42" s="554"/>
    </row>
    <row r="43" spans="1:19" ht="18.75" customHeight="1">
      <c r="A43" s="29">
        <v>32</v>
      </c>
      <c r="H43" s="841"/>
      <c r="I43" s="1279"/>
      <c r="J43" s="1277">
        <v>580</v>
      </c>
      <c r="K43" s="1278" t="s">
        <v>336</v>
      </c>
      <c r="L43" s="682"/>
      <c r="M43" s="691">
        <f t="shared" si="4"/>
        <v>0</v>
      </c>
      <c r="N43" s="1560">
        <v>0</v>
      </c>
      <c r="O43" s="1561">
        <v>0</v>
      </c>
      <c r="P43" s="1561">
        <v>0</v>
      </c>
      <c r="Q43" s="608"/>
      <c r="R43" s="1600">
        <f t="shared" si="1"/>
        <v>0</v>
      </c>
      <c r="S43" s="554"/>
    </row>
    <row r="44" spans="1:19" ht="31.5">
      <c r="A44" s="29">
        <v>33</v>
      </c>
      <c r="H44" s="841"/>
      <c r="I44" s="1268"/>
      <c r="J44" s="1281">
        <v>590</v>
      </c>
      <c r="K44" s="1282" t="s">
        <v>337</v>
      </c>
      <c r="L44" s="686"/>
      <c r="M44" s="690">
        <f t="shared" si="4"/>
        <v>0</v>
      </c>
      <c r="N44" s="615"/>
      <c r="O44" s="616"/>
      <c r="P44" s="616"/>
      <c r="Q44" s="617"/>
      <c r="R44" s="1600">
        <f t="shared" si="1"/>
        <v>0</v>
      </c>
      <c r="S44" s="554"/>
    </row>
    <row r="45" spans="1:19" ht="18.75" customHeight="1">
      <c r="A45" s="29">
        <v>34</v>
      </c>
      <c r="H45" s="841"/>
      <c r="I45" s="1262">
        <v>800</v>
      </c>
      <c r="J45" s="1753" t="s">
        <v>538</v>
      </c>
      <c r="K45" s="1754"/>
      <c r="L45" s="1578"/>
      <c r="M45" s="523">
        <f t="shared" si="4"/>
        <v>0</v>
      </c>
      <c r="N45" s="1377"/>
      <c r="O45" s="1378"/>
      <c r="P45" s="1378"/>
      <c r="Q45" s="1379"/>
      <c r="R45" s="1600">
        <f t="shared" si="1"/>
        <v>0</v>
      </c>
      <c r="S45" s="554"/>
    </row>
    <row r="46" spans="1:19" ht="18.75" customHeight="1">
      <c r="A46" s="29">
        <v>35</v>
      </c>
      <c r="H46" s="841"/>
      <c r="I46" s="1262">
        <v>1000</v>
      </c>
      <c r="J46" s="1738" t="s">
        <v>339</v>
      </c>
      <c r="K46" s="1738"/>
      <c r="L46" s="1578">
        <f aca="true" t="shared" si="5" ref="L46:Q46">SUM(L47:L63)</f>
        <v>0</v>
      </c>
      <c r="M46" s="523">
        <f t="shared" si="5"/>
        <v>0</v>
      </c>
      <c r="N46" s="636">
        <f t="shared" si="5"/>
        <v>0</v>
      </c>
      <c r="O46" s="637">
        <f t="shared" si="5"/>
        <v>0</v>
      </c>
      <c r="P46" s="637">
        <f t="shared" si="5"/>
        <v>0</v>
      </c>
      <c r="Q46" s="638">
        <f t="shared" si="5"/>
        <v>0</v>
      </c>
      <c r="R46" s="1600">
        <f t="shared" si="1"/>
        <v>0</v>
      </c>
      <c r="S46" s="554"/>
    </row>
    <row r="47" spans="1:19" ht="18.75" customHeight="1">
      <c r="A47" s="29">
        <v>36</v>
      </c>
      <c r="H47" s="841"/>
      <c r="I47" s="1269"/>
      <c r="J47" s="1264">
        <v>1011</v>
      </c>
      <c r="K47" s="1283" t="s">
        <v>340</v>
      </c>
      <c r="L47" s="680"/>
      <c r="M47" s="689">
        <f aca="true" t="shared" si="6" ref="M47:M63">N47+O47+P47+Q47</f>
        <v>0</v>
      </c>
      <c r="N47" s="603"/>
      <c r="O47" s="604"/>
      <c r="P47" s="604"/>
      <c r="Q47" s="605"/>
      <c r="R47" s="1600">
        <f t="shared" si="1"/>
        <v>0</v>
      </c>
      <c r="S47" s="554"/>
    </row>
    <row r="48" spans="1:19" ht="18.75" customHeight="1">
      <c r="A48" s="29">
        <v>37</v>
      </c>
      <c r="E48" s="40"/>
      <c r="H48" s="841"/>
      <c r="I48" s="1269"/>
      <c r="J48" s="1270">
        <v>1012</v>
      </c>
      <c r="K48" s="1271" t="s">
        <v>1308</v>
      </c>
      <c r="L48" s="682"/>
      <c r="M48" s="691">
        <f t="shared" si="6"/>
        <v>0</v>
      </c>
      <c r="N48" s="606"/>
      <c r="O48" s="607"/>
      <c r="P48" s="607"/>
      <c r="Q48" s="608"/>
      <c r="R48" s="1600">
        <f t="shared" si="1"/>
        <v>0</v>
      </c>
      <c r="S48" s="554"/>
    </row>
    <row r="49" spans="1:19" ht="18.75" customHeight="1">
      <c r="A49" s="29">
        <v>38</v>
      </c>
      <c r="E49" s="40"/>
      <c r="H49" s="841"/>
      <c r="I49" s="1269"/>
      <c r="J49" s="1270">
        <v>1013</v>
      </c>
      <c r="K49" s="1271" t="s">
        <v>1309</v>
      </c>
      <c r="L49" s="682"/>
      <c r="M49" s="691">
        <f t="shared" si="6"/>
        <v>0</v>
      </c>
      <c r="N49" s="606"/>
      <c r="O49" s="607"/>
      <c r="P49" s="607"/>
      <c r="Q49" s="608"/>
      <c r="R49" s="1600">
        <f t="shared" si="1"/>
        <v>0</v>
      </c>
      <c r="S49" s="554"/>
    </row>
    <row r="50" spans="1:19" ht="18.75" customHeight="1">
      <c r="A50" s="29">
        <v>39</v>
      </c>
      <c r="E50" s="40"/>
      <c r="H50" s="841"/>
      <c r="I50" s="1269"/>
      <c r="J50" s="1270">
        <v>1014</v>
      </c>
      <c r="K50" s="1271" t="s">
        <v>1310</v>
      </c>
      <c r="L50" s="682"/>
      <c r="M50" s="691">
        <f t="shared" si="6"/>
        <v>0</v>
      </c>
      <c r="N50" s="606"/>
      <c r="O50" s="607"/>
      <c r="P50" s="607"/>
      <c r="Q50" s="608"/>
      <c r="R50" s="1600">
        <f t="shared" si="1"/>
        <v>0</v>
      </c>
      <c r="S50" s="554"/>
    </row>
    <row r="51" spans="1:19" ht="18.75" customHeight="1">
      <c r="A51" s="29">
        <v>40</v>
      </c>
      <c r="E51" s="40"/>
      <c r="H51" s="841"/>
      <c r="I51" s="1269"/>
      <c r="J51" s="1270">
        <v>1015</v>
      </c>
      <c r="K51" s="1271" t="s">
        <v>1311</v>
      </c>
      <c r="L51" s="682"/>
      <c r="M51" s="691">
        <f t="shared" si="6"/>
        <v>0</v>
      </c>
      <c r="N51" s="606"/>
      <c r="O51" s="607"/>
      <c r="P51" s="607"/>
      <c r="Q51" s="608"/>
      <c r="R51" s="1600">
        <f t="shared" si="1"/>
        <v>0</v>
      </c>
      <c r="S51" s="554"/>
    </row>
    <row r="52" spans="1:19" ht="18.75" customHeight="1">
      <c r="A52" s="29">
        <v>41</v>
      </c>
      <c r="E52" s="40"/>
      <c r="H52" s="841"/>
      <c r="I52" s="1269"/>
      <c r="J52" s="1284">
        <v>1016</v>
      </c>
      <c r="K52" s="1285" t="s">
        <v>1312</v>
      </c>
      <c r="L52" s="684"/>
      <c r="M52" s="692">
        <f t="shared" si="6"/>
        <v>0</v>
      </c>
      <c r="N52" s="670"/>
      <c r="O52" s="671"/>
      <c r="P52" s="671"/>
      <c r="Q52" s="672"/>
      <c r="R52" s="1600">
        <f t="shared" si="1"/>
        <v>0</v>
      </c>
      <c r="S52" s="554"/>
    </row>
    <row r="53" spans="1:19" ht="18.75" customHeight="1">
      <c r="A53" s="29">
        <v>42</v>
      </c>
      <c r="E53" s="40"/>
      <c r="H53" s="841"/>
      <c r="I53" s="1263"/>
      <c r="J53" s="1286">
        <v>1020</v>
      </c>
      <c r="K53" s="1287" t="s">
        <v>1313</v>
      </c>
      <c r="L53" s="1579"/>
      <c r="M53" s="694">
        <f t="shared" si="6"/>
        <v>0</v>
      </c>
      <c r="N53" s="612"/>
      <c r="O53" s="613"/>
      <c r="P53" s="613"/>
      <c r="Q53" s="614"/>
      <c r="R53" s="1600">
        <f t="shared" si="1"/>
        <v>0</v>
      </c>
      <c r="S53" s="554"/>
    </row>
    <row r="54" spans="1:19" ht="18.75" customHeight="1">
      <c r="A54" s="29">
        <v>43</v>
      </c>
      <c r="E54" s="40"/>
      <c r="H54" s="841"/>
      <c r="I54" s="1269"/>
      <c r="J54" s="1288">
        <v>1030</v>
      </c>
      <c r="K54" s="1289" t="s">
        <v>1314</v>
      </c>
      <c r="L54" s="1580"/>
      <c r="M54" s="696">
        <f t="shared" si="6"/>
        <v>0</v>
      </c>
      <c r="N54" s="609"/>
      <c r="O54" s="610"/>
      <c r="P54" s="610"/>
      <c r="Q54" s="611"/>
      <c r="R54" s="1600">
        <f t="shared" si="1"/>
        <v>0</v>
      </c>
      <c r="S54" s="554"/>
    </row>
    <row r="55" spans="1:19" ht="18.75" customHeight="1">
      <c r="A55" s="29">
        <v>44</v>
      </c>
      <c r="E55" s="40"/>
      <c r="H55" s="841"/>
      <c r="I55" s="1269"/>
      <c r="J55" s="1286">
        <v>1051</v>
      </c>
      <c r="K55" s="1290" t="s">
        <v>1315</v>
      </c>
      <c r="L55" s="1579"/>
      <c r="M55" s="694">
        <f t="shared" si="6"/>
        <v>0</v>
      </c>
      <c r="N55" s="612"/>
      <c r="O55" s="613"/>
      <c r="P55" s="613"/>
      <c r="Q55" s="614"/>
      <c r="R55" s="1600">
        <f t="shared" si="1"/>
        <v>0</v>
      </c>
      <c r="S55" s="554"/>
    </row>
    <row r="56" spans="1:19" ht="18.75" customHeight="1">
      <c r="A56" s="29">
        <v>45</v>
      </c>
      <c r="C56" s="33"/>
      <c r="E56" s="40"/>
      <c r="H56" s="841"/>
      <c r="I56" s="1269"/>
      <c r="J56" s="1270">
        <v>1052</v>
      </c>
      <c r="K56" s="1271" t="s">
        <v>1316</v>
      </c>
      <c r="L56" s="682"/>
      <c r="M56" s="691">
        <f t="shared" si="6"/>
        <v>0</v>
      </c>
      <c r="N56" s="606"/>
      <c r="O56" s="607"/>
      <c r="P56" s="607"/>
      <c r="Q56" s="608"/>
      <c r="R56" s="1600">
        <f t="shared" si="1"/>
        <v>0</v>
      </c>
      <c r="S56" s="554"/>
    </row>
    <row r="57" spans="1:19" ht="18.75" customHeight="1">
      <c r="A57" s="29">
        <v>46</v>
      </c>
      <c r="E57" s="40"/>
      <c r="H57" s="841"/>
      <c r="I57" s="1269"/>
      <c r="J57" s="1288">
        <v>1053</v>
      </c>
      <c r="K57" s="1289" t="s">
        <v>1120</v>
      </c>
      <c r="L57" s="1580"/>
      <c r="M57" s="696">
        <f t="shared" si="6"/>
        <v>0</v>
      </c>
      <c r="N57" s="609"/>
      <c r="O57" s="610"/>
      <c r="P57" s="610"/>
      <c r="Q57" s="611"/>
      <c r="R57" s="1600">
        <f t="shared" si="1"/>
        <v>0</v>
      </c>
      <c r="S57" s="554"/>
    </row>
    <row r="58" spans="1:19" ht="18.75" customHeight="1">
      <c r="A58" s="29">
        <v>47</v>
      </c>
      <c r="E58" s="40"/>
      <c r="H58" s="841"/>
      <c r="I58" s="1269"/>
      <c r="J58" s="1286">
        <v>1062</v>
      </c>
      <c r="K58" s="1287" t="s">
        <v>1317</v>
      </c>
      <c r="L58" s="1579"/>
      <c r="M58" s="694">
        <f t="shared" si="6"/>
        <v>0</v>
      </c>
      <c r="N58" s="612"/>
      <c r="O58" s="613"/>
      <c r="P58" s="613"/>
      <c r="Q58" s="614"/>
      <c r="R58" s="1600">
        <f t="shared" si="1"/>
        <v>0</v>
      </c>
      <c r="S58" s="554"/>
    </row>
    <row r="59" spans="1:19" ht="18.75" customHeight="1">
      <c r="A59" s="29">
        <v>48</v>
      </c>
      <c r="E59" s="40"/>
      <c r="H59" s="841"/>
      <c r="I59" s="1269"/>
      <c r="J59" s="1288">
        <v>1063</v>
      </c>
      <c r="K59" s="1291" t="s">
        <v>1771</v>
      </c>
      <c r="L59" s="1580"/>
      <c r="M59" s="696">
        <f t="shared" si="6"/>
        <v>0</v>
      </c>
      <c r="N59" s="609"/>
      <c r="O59" s="610"/>
      <c r="P59" s="610"/>
      <c r="Q59" s="611"/>
      <c r="R59" s="1600">
        <f t="shared" si="1"/>
        <v>0</v>
      </c>
      <c r="S59" s="554"/>
    </row>
    <row r="60" spans="1:19" ht="18.75" customHeight="1">
      <c r="A60" s="29">
        <v>49</v>
      </c>
      <c r="E60" s="40"/>
      <c r="H60" s="841"/>
      <c r="I60" s="1269"/>
      <c r="J60" s="1292">
        <v>1069</v>
      </c>
      <c r="K60" s="1293" t="s">
        <v>1318</v>
      </c>
      <c r="L60" s="1581"/>
      <c r="M60" s="698">
        <f t="shared" si="6"/>
        <v>0</v>
      </c>
      <c r="N60" s="798"/>
      <c r="O60" s="799"/>
      <c r="P60" s="799"/>
      <c r="Q60" s="763"/>
      <c r="R60" s="1600">
        <f t="shared" si="1"/>
        <v>0</v>
      </c>
      <c r="S60" s="554"/>
    </row>
    <row r="61" spans="1:19" ht="18.75" customHeight="1">
      <c r="A61" s="29">
        <v>50</v>
      </c>
      <c r="E61" s="40"/>
      <c r="H61" s="841"/>
      <c r="I61" s="1263"/>
      <c r="J61" s="1286">
        <v>1091</v>
      </c>
      <c r="K61" s="1290" t="s">
        <v>1121</v>
      </c>
      <c r="L61" s="1579"/>
      <c r="M61" s="694">
        <f t="shared" si="6"/>
        <v>0</v>
      </c>
      <c r="N61" s="612"/>
      <c r="O61" s="613"/>
      <c r="P61" s="613"/>
      <c r="Q61" s="614"/>
      <c r="R61" s="1600">
        <f t="shared" si="1"/>
        <v>0</v>
      </c>
      <c r="S61" s="554"/>
    </row>
    <row r="62" spans="1:19" ht="18.75" customHeight="1">
      <c r="A62" s="29">
        <v>51</v>
      </c>
      <c r="E62" s="40"/>
      <c r="H62" s="841"/>
      <c r="I62" s="1269"/>
      <c r="J62" s="1270">
        <v>1092</v>
      </c>
      <c r="K62" s="1271" t="s">
        <v>1490</v>
      </c>
      <c r="L62" s="682"/>
      <c r="M62" s="691">
        <f t="shared" si="6"/>
        <v>0</v>
      </c>
      <c r="N62" s="606"/>
      <c r="O62" s="607"/>
      <c r="P62" s="607"/>
      <c r="Q62" s="608"/>
      <c r="R62" s="1600">
        <f t="shared" si="1"/>
        <v>0</v>
      </c>
      <c r="S62" s="554"/>
    </row>
    <row r="63" spans="1:19" ht="18.75" customHeight="1">
      <c r="A63" s="29">
        <v>52</v>
      </c>
      <c r="E63" s="40"/>
      <c r="H63" s="841"/>
      <c r="I63" s="1269"/>
      <c r="J63" s="1266">
        <v>1098</v>
      </c>
      <c r="K63" s="1294" t="s">
        <v>1319</v>
      </c>
      <c r="L63" s="686"/>
      <c r="M63" s="690">
        <f t="shared" si="6"/>
        <v>0</v>
      </c>
      <c r="N63" s="615"/>
      <c r="O63" s="616"/>
      <c r="P63" s="616"/>
      <c r="Q63" s="617"/>
      <c r="R63" s="1600">
        <f t="shared" si="1"/>
        <v>0</v>
      </c>
      <c r="S63" s="554"/>
    </row>
    <row r="64" spans="1:19" ht="18.75" customHeight="1">
      <c r="A64" s="29">
        <v>53</v>
      </c>
      <c r="E64" s="40"/>
      <c r="H64" s="841"/>
      <c r="I64" s="1262">
        <v>1900</v>
      </c>
      <c r="J64" s="1735" t="s">
        <v>1831</v>
      </c>
      <c r="K64" s="1735"/>
      <c r="L64" s="1578">
        <f aca="true" t="shared" si="7" ref="L64:Q64">SUM(L65:L67)</f>
        <v>0</v>
      </c>
      <c r="M64" s="523">
        <f t="shared" si="7"/>
        <v>0</v>
      </c>
      <c r="N64" s="636">
        <f t="shared" si="7"/>
        <v>0</v>
      </c>
      <c r="O64" s="637">
        <f t="shared" si="7"/>
        <v>0</v>
      </c>
      <c r="P64" s="637">
        <f t="shared" si="7"/>
        <v>0</v>
      </c>
      <c r="Q64" s="638">
        <f t="shared" si="7"/>
        <v>0</v>
      </c>
      <c r="R64" s="1600">
        <f t="shared" si="1"/>
        <v>0</v>
      </c>
      <c r="S64" s="554"/>
    </row>
    <row r="65" spans="1:19" ht="18.75" customHeight="1">
      <c r="A65" s="29">
        <v>54</v>
      </c>
      <c r="E65" s="40"/>
      <c r="H65" s="841"/>
      <c r="I65" s="1269"/>
      <c r="J65" s="1264">
        <v>1901</v>
      </c>
      <c r="K65" s="1295" t="s">
        <v>1832</v>
      </c>
      <c r="L65" s="680"/>
      <c r="M65" s="689">
        <f>N65+O65+P65+Q65</f>
        <v>0</v>
      </c>
      <c r="N65" s="603"/>
      <c r="O65" s="604"/>
      <c r="P65" s="604"/>
      <c r="Q65" s="605"/>
      <c r="R65" s="1600">
        <f t="shared" si="1"/>
        <v>0</v>
      </c>
      <c r="S65" s="554"/>
    </row>
    <row r="66" spans="1:19" ht="18.75" customHeight="1">
      <c r="A66" s="29">
        <v>55</v>
      </c>
      <c r="E66" s="40"/>
      <c r="H66" s="841"/>
      <c r="I66" s="1296"/>
      <c r="J66" s="1270">
        <v>1981</v>
      </c>
      <c r="K66" s="1297" t="s">
        <v>1833</v>
      </c>
      <c r="L66" s="682"/>
      <c r="M66" s="691">
        <f>N66+O66+P66+Q66</f>
        <v>0</v>
      </c>
      <c r="N66" s="606"/>
      <c r="O66" s="607"/>
      <c r="P66" s="607"/>
      <c r="Q66" s="608"/>
      <c r="R66" s="1600">
        <f t="shared" si="1"/>
        <v>0</v>
      </c>
      <c r="S66" s="554"/>
    </row>
    <row r="67" spans="1:19" ht="18.75" customHeight="1">
      <c r="A67" s="29">
        <v>56</v>
      </c>
      <c r="E67" s="40"/>
      <c r="H67" s="841"/>
      <c r="I67" s="1269"/>
      <c r="J67" s="1266">
        <v>1991</v>
      </c>
      <c r="K67" s="1298" t="s">
        <v>1834</v>
      </c>
      <c r="L67" s="686"/>
      <c r="M67" s="690">
        <f>N67+O67+P67+Q67</f>
        <v>0</v>
      </c>
      <c r="N67" s="615"/>
      <c r="O67" s="616"/>
      <c r="P67" s="616"/>
      <c r="Q67" s="617"/>
      <c r="R67" s="1600">
        <f t="shared" si="1"/>
        <v>0</v>
      </c>
      <c r="S67" s="554"/>
    </row>
    <row r="68" spans="1:19" ht="18.75" customHeight="1">
      <c r="A68" s="29">
        <v>57</v>
      </c>
      <c r="E68" s="40"/>
      <c r="H68" s="841"/>
      <c r="I68" s="1262">
        <v>2100</v>
      </c>
      <c r="J68" s="1735" t="s">
        <v>1449</v>
      </c>
      <c r="K68" s="1735"/>
      <c r="L68" s="1578">
        <f aca="true" t="shared" si="8" ref="L68:Q68">SUM(L69:L73)</f>
        <v>0</v>
      </c>
      <c r="M68" s="523">
        <f t="shared" si="8"/>
        <v>0</v>
      </c>
      <c r="N68" s="636">
        <f t="shared" si="8"/>
        <v>0</v>
      </c>
      <c r="O68" s="637">
        <f t="shared" si="8"/>
        <v>0</v>
      </c>
      <c r="P68" s="637">
        <f t="shared" si="8"/>
        <v>0</v>
      </c>
      <c r="Q68" s="638">
        <f t="shared" si="8"/>
        <v>0</v>
      </c>
      <c r="R68" s="1600">
        <f t="shared" si="1"/>
        <v>0</v>
      </c>
      <c r="S68" s="554"/>
    </row>
    <row r="69" spans="1:19" ht="18.75" customHeight="1">
      <c r="A69" s="29">
        <v>58</v>
      </c>
      <c r="E69" s="40"/>
      <c r="H69" s="841"/>
      <c r="I69" s="1269"/>
      <c r="J69" s="1264">
        <v>2110</v>
      </c>
      <c r="K69" s="1299" t="s">
        <v>1320</v>
      </c>
      <c r="L69" s="680"/>
      <c r="M69" s="689">
        <f>N69+O69+P69+Q69</f>
        <v>0</v>
      </c>
      <c r="N69" s="603"/>
      <c r="O69" s="604"/>
      <c r="P69" s="604"/>
      <c r="Q69" s="605"/>
      <c r="R69" s="1600">
        <f t="shared" si="1"/>
        <v>0</v>
      </c>
      <c r="S69" s="554"/>
    </row>
    <row r="70" spans="1:19" ht="18.75" customHeight="1">
      <c r="A70" s="29">
        <v>59</v>
      </c>
      <c r="E70" s="40"/>
      <c r="H70" s="841"/>
      <c r="I70" s="1296"/>
      <c r="J70" s="1270">
        <v>2120</v>
      </c>
      <c r="K70" s="1273" t="s">
        <v>1321</v>
      </c>
      <c r="L70" s="682"/>
      <c r="M70" s="691">
        <f>N70+O70+P70+Q70</f>
        <v>0</v>
      </c>
      <c r="N70" s="606"/>
      <c r="O70" s="607"/>
      <c r="P70" s="607"/>
      <c r="Q70" s="608"/>
      <c r="R70" s="1600">
        <f t="shared" si="1"/>
        <v>0</v>
      </c>
      <c r="S70" s="554"/>
    </row>
    <row r="71" spans="1:19" ht="18.75" customHeight="1">
      <c r="A71" s="29">
        <v>60</v>
      </c>
      <c r="E71" s="40"/>
      <c r="H71" s="841"/>
      <c r="I71" s="1296"/>
      <c r="J71" s="1270">
        <v>2125</v>
      </c>
      <c r="K71" s="1273" t="s">
        <v>539</v>
      </c>
      <c r="L71" s="682"/>
      <c r="M71" s="691">
        <f>N71+O71+P71+Q71</f>
        <v>0</v>
      </c>
      <c r="N71" s="606"/>
      <c r="O71" s="607"/>
      <c r="P71" s="1561">
        <v>0</v>
      </c>
      <c r="Q71" s="608"/>
      <c r="R71" s="1600">
        <f t="shared" si="1"/>
        <v>0</v>
      </c>
      <c r="S71" s="554"/>
    </row>
    <row r="72" spans="1:19" ht="18.75" customHeight="1">
      <c r="A72" s="29">
        <v>61</v>
      </c>
      <c r="H72" s="841"/>
      <c r="I72" s="1268"/>
      <c r="J72" s="1270">
        <v>2140</v>
      </c>
      <c r="K72" s="1273" t="s">
        <v>1323</v>
      </c>
      <c r="L72" s="682"/>
      <c r="M72" s="691">
        <f>N72+O72+P72+Q72</f>
        <v>0</v>
      </c>
      <c r="N72" s="606"/>
      <c r="O72" s="607"/>
      <c r="P72" s="1561">
        <v>0</v>
      </c>
      <c r="Q72" s="608"/>
      <c r="R72" s="1600">
        <f t="shared" si="1"/>
        <v>0</v>
      </c>
      <c r="S72" s="554"/>
    </row>
    <row r="73" spans="1:19" ht="18.75" customHeight="1">
      <c r="A73" s="29">
        <v>62</v>
      </c>
      <c r="H73" s="841"/>
      <c r="I73" s="1269"/>
      <c r="J73" s="1266">
        <v>2190</v>
      </c>
      <c r="K73" s="1300" t="s">
        <v>1324</v>
      </c>
      <c r="L73" s="686"/>
      <c r="M73" s="690">
        <f>N73+O73+P73+Q73</f>
        <v>0</v>
      </c>
      <c r="N73" s="615"/>
      <c r="O73" s="616"/>
      <c r="P73" s="1563">
        <v>0</v>
      </c>
      <c r="Q73" s="617"/>
      <c r="R73" s="1600">
        <f t="shared" si="1"/>
        <v>0</v>
      </c>
      <c r="S73" s="554"/>
    </row>
    <row r="74" spans="1:19" ht="18.75" customHeight="1">
      <c r="A74" s="29">
        <v>63</v>
      </c>
      <c r="H74" s="841"/>
      <c r="I74" s="1262">
        <v>2200</v>
      </c>
      <c r="J74" s="1735" t="s">
        <v>1325</v>
      </c>
      <c r="K74" s="1735"/>
      <c r="L74" s="1578">
        <f aca="true" t="shared" si="9" ref="L74:Q74">SUM(L75:L76)</f>
        <v>0</v>
      </c>
      <c r="M74" s="523">
        <f t="shared" si="9"/>
        <v>0</v>
      </c>
      <c r="N74" s="636">
        <f t="shared" si="9"/>
        <v>0</v>
      </c>
      <c r="O74" s="637">
        <f t="shared" si="9"/>
        <v>0</v>
      </c>
      <c r="P74" s="637">
        <f t="shared" si="9"/>
        <v>0</v>
      </c>
      <c r="Q74" s="638">
        <f t="shared" si="9"/>
        <v>0</v>
      </c>
      <c r="R74" s="1600">
        <f t="shared" si="1"/>
        <v>0</v>
      </c>
      <c r="S74" s="554"/>
    </row>
    <row r="75" spans="1:19" ht="18.75" customHeight="1">
      <c r="A75" s="29">
        <v>64</v>
      </c>
      <c r="H75" s="841"/>
      <c r="I75" s="1269"/>
      <c r="J75" s="1264">
        <v>2221</v>
      </c>
      <c r="K75" s="1265" t="s">
        <v>1754</v>
      </c>
      <c r="L75" s="680"/>
      <c r="M75" s="689">
        <f aca="true" t="shared" si="10" ref="M75:M80">N75+O75+P75+Q75</f>
        <v>0</v>
      </c>
      <c r="N75" s="603"/>
      <c r="O75" s="604"/>
      <c r="P75" s="604"/>
      <c r="Q75" s="605"/>
      <c r="R75" s="1600">
        <f t="shared" si="1"/>
        <v>0</v>
      </c>
      <c r="S75" s="554"/>
    </row>
    <row r="76" spans="1:19" ht="18.75" customHeight="1">
      <c r="A76" s="29">
        <v>65</v>
      </c>
      <c r="H76" s="841"/>
      <c r="I76" s="1269"/>
      <c r="J76" s="1266">
        <v>2224</v>
      </c>
      <c r="K76" s="1267" t="s">
        <v>1326</v>
      </c>
      <c r="L76" s="686"/>
      <c r="M76" s="690">
        <f t="shared" si="10"/>
        <v>0</v>
      </c>
      <c r="N76" s="615"/>
      <c r="O76" s="616"/>
      <c r="P76" s="616"/>
      <c r="Q76" s="617"/>
      <c r="R76" s="1600">
        <f t="shared" si="1"/>
        <v>0</v>
      </c>
      <c r="S76" s="554"/>
    </row>
    <row r="77" spans="1:19" ht="18.75" customHeight="1">
      <c r="A77" s="29">
        <v>66</v>
      </c>
      <c r="H77" s="841"/>
      <c r="I77" s="1262">
        <v>2500</v>
      </c>
      <c r="J77" s="1735" t="s">
        <v>1327</v>
      </c>
      <c r="K77" s="1739"/>
      <c r="L77" s="1578"/>
      <c r="M77" s="523">
        <f t="shared" si="10"/>
        <v>0</v>
      </c>
      <c r="N77" s="1377"/>
      <c r="O77" s="1378"/>
      <c r="P77" s="1378"/>
      <c r="Q77" s="1379"/>
      <c r="R77" s="1600">
        <f t="shared" si="1"/>
        <v>0</v>
      </c>
      <c r="S77" s="554"/>
    </row>
    <row r="78" spans="1:19" ht="18.75" customHeight="1">
      <c r="A78" s="29">
        <v>67</v>
      </c>
      <c r="H78" s="841"/>
      <c r="I78" s="1262">
        <v>2600</v>
      </c>
      <c r="J78" s="1736" t="s">
        <v>1328</v>
      </c>
      <c r="K78" s="1734"/>
      <c r="L78" s="1578"/>
      <c r="M78" s="523">
        <f t="shared" si="10"/>
        <v>0</v>
      </c>
      <c r="N78" s="1377"/>
      <c r="O78" s="1378"/>
      <c r="P78" s="1378"/>
      <c r="Q78" s="1379"/>
      <c r="R78" s="1600">
        <f t="shared" si="1"/>
        <v>0</v>
      </c>
      <c r="S78" s="554"/>
    </row>
    <row r="79" spans="1:19" ht="18.75" customHeight="1">
      <c r="A79" s="29">
        <v>68</v>
      </c>
      <c r="H79" s="841"/>
      <c r="I79" s="1262">
        <v>2700</v>
      </c>
      <c r="J79" s="1736" t="s">
        <v>1329</v>
      </c>
      <c r="K79" s="1734"/>
      <c r="L79" s="1578"/>
      <c r="M79" s="523">
        <f t="shared" si="10"/>
        <v>0</v>
      </c>
      <c r="N79" s="1377"/>
      <c r="O79" s="1378"/>
      <c r="P79" s="1378"/>
      <c r="Q79" s="1379"/>
      <c r="R79" s="1600">
        <f t="shared" si="1"/>
        <v>0</v>
      </c>
      <c r="S79" s="554"/>
    </row>
    <row r="80" spans="1:19" ht="37.5" customHeight="1">
      <c r="A80" s="29">
        <v>69</v>
      </c>
      <c r="H80" s="841"/>
      <c r="I80" s="1262">
        <v>2800</v>
      </c>
      <c r="J80" s="1736" t="s">
        <v>1330</v>
      </c>
      <c r="K80" s="1734"/>
      <c r="L80" s="1578"/>
      <c r="M80" s="523">
        <f t="shared" si="10"/>
        <v>0</v>
      </c>
      <c r="N80" s="1377"/>
      <c r="O80" s="1378"/>
      <c r="P80" s="1378"/>
      <c r="Q80" s="1379"/>
      <c r="R80" s="1600">
        <f t="shared" si="1"/>
        <v>0</v>
      </c>
      <c r="S80" s="554"/>
    </row>
    <row r="81" spans="1:19" ht="19.5" customHeight="1">
      <c r="A81" s="29">
        <v>70</v>
      </c>
      <c r="H81" s="841"/>
      <c r="I81" s="1262">
        <v>2900</v>
      </c>
      <c r="J81" s="1735" t="s">
        <v>1331</v>
      </c>
      <c r="K81" s="1735"/>
      <c r="L81" s="1578">
        <f aca="true" t="shared" si="11" ref="L81:Q81">SUM(L82:L87)</f>
        <v>0</v>
      </c>
      <c r="M81" s="523">
        <f t="shared" si="11"/>
        <v>0</v>
      </c>
      <c r="N81" s="636">
        <f t="shared" si="11"/>
        <v>0</v>
      </c>
      <c r="O81" s="637">
        <f t="shared" si="11"/>
        <v>0</v>
      </c>
      <c r="P81" s="637">
        <f t="shared" si="11"/>
        <v>0</v>
      </c>
      <c r="Q81" s="638">
        <f t="shared" si="11"/>
        <v>0</v>
      </c>
      <c r="R81" s="1600">
        <f t="shared" si="1"/>
        <v>0</v>
      </c>
      <c r="S81" s="554"/>
    </row>
    <row r="82" spans="1:19" ht="19.5" customHeight="1">
      <c r="A82" s="29">
        <v>71</v>
      </c>
      <c r="H82" s="841"/>
      <c r="I82" s="1301"/>
      <c r="J82" s="1264">
        <v>2920</v>
      </c>
      <c r="K82" s="1302" t="s">
        <v>1332</v>
      </c>
      <c r="L82" s="680"/>
      <c r="M82" s="689">
        <f aca="true" t="shared" si="12" ref="M82:M87">N82+O82+P82+Q82</f>
        <v>0</v>
      </c>
      <c r="N82" s="603"/>
      <c r="O82" s="604"/>
      <c r="P82" s="604"/>
      <c r="Q82" s="605"/>
      <c r="R82" s="1600">
        <f t="shared" si="1"/>
        <v>0</v>
      </c>
      <c r="S82" s="554"/>
    </row>
    <row r="83" spans="1:19" ht="31.5">
      <c r="A83" s="29">
        <v>72</v>
      </c>
      <c r="H83" s="841"/>
      <c r="I83" s="1301"/>
      <c r="J83" s="1288">
        <v>2969</v>
      </c>
      <c r="K83" s="1303" t="s">
        <v>1333</v>
      </c>
      <c r="L83" s="1580"/>
      <c r="M83" s="696">
        <f t="shared" si="12"/>
        <v>0</v>
      </c>
      <c r="N83" s="609"/>
      <c r="O83" s="610"/>
      <c r="P83" s="610"/>
      <c r="Q83" s="611"/>
      <c r="R83" s="1600">
        <f t="shared" si="1"/>
        <v>0</v>
      </c>
      <c r="S83" s="554"/>
    </row>
    <row r="84" spans="1:19" ht="31.5">
      <c r="A84" s="29">
        <v>73</v>
      </c>
      <c r="H84" s="841"/>
      <c r="I84" s="1301"/>
      <c r="J84" s="1304">
        <v>2970</v>
      </c>
      <c r="K84" s="1305" t="s">
        <v>1334</v>
      </c>
      <c r="L84" s="1582"/>
      <c r="M84" s="700">
        <f t="shared" si="12"/>
        <v>0</v>
      </c>
      <c r="N84" s="806"/>
      <c r="O84" s="807"/>
      <c r="P84" s="807"/>
      <c r="Q84" s="782"/>
      <c r="R84" s="1600">
        <f t="shared" si="1"/>
        <v>0</v>
      </c>
      <c r="S84" s="554"/>
    </row>
    <row r="85" spans="1:19" ht="15.75">
      <c r="A85" s="29">
        <v>74</v>
      </c>
      <c r="H85" s="841"/>
      <c r="I85" s="1301"/>
      <c r="J85" s="1292">
        <v>2989</v>
      </c>
      <c r="K85" s="1306" t="s">
        <v>1335</v>
      </c>
      <c r="L85" s="1581"/>
      <c r="M85" s="698">
        <f t="shared" si="12"/>
        <v>0</v>
      </c>
      <c r="N85" s="798"/>
      <c r="O85" s="799"/>
      <c r="P85" s="799"/>
      <c r="Q85" s="763"/>
      <c r="R85" s="1600">
        <f t="shared" si="1"/>
        <v>0</v>
      </c>
      <c r="S85" s="554"/>
    </row>
    <row r="86" spans="1:19" ht="18.75" customHeight="1">
      <c r="A86" s="29">
        <v>75</v>
      </c>
      <c r="H86" s="841"/>
      <c r="I86" s="1269"/>
      <c r="J86" s="1286">
        <v>2991</v>
      </c>
      <c r="K86" s="1307" t="s">
        <v>1336</v>
      </c>
      <c r="L86" s="1579"/>
      <c r="M86" s="694">
        <f t="shared" si="12"/>
        <v>0</v>
      </c>
      <c r="N86" s="612"/>
      <c r="O86" s="613"/>
      <c r="P86" s="613"/>
      <c r="Q86" s="614"/>
      <c r="R86" s="1600">
        <f t="shared" si="1"/>
        <v>0</v>
      </c>
      <c r="S86" s="554"/>
    </row>
    <row r="87" spans="1:19" ht="18.75" customHeight="1">
      <c r="A87" s="29">
        <v>76</v>
      </c>
      <c r="H87" s="841"/>
      <c r="I87" s="1269"/>
      <c r="J87" s="1266">
        <v>2992</v>
      </c>
      <c r="K87" s="1308" t="s">
        <v>1337</v>
      </c>
      <c r="L87" s="686"/>
      <c r="M87" s="690">
        <f t="shared" si="12"/>
        <v>0</v>
      </c>
      <c r="N87" s="615"/>
      <c r="O87" s="616"/>
      <c r="P87" s="616"/>
      <c r="Q87" s="617"/>
      <c r="R87" s="1600">
        <f t="shared" si="1"/>
        <v>0</v>
      </c>
      <c r="S87" s="554"/>
    </row>
    <row r="88" spans="1:19" ht="18.75" customHeight="1">
      <c r="A88" s="29">
        <v>77</v>
      </c>
      <c r="H88" s="841"/>
      <c r="I88" s="1262">
        <v>3300</v>
      </c>
      <c r="J88" s="1309" t="s">
        <v>1338</v>
      </c>
      <c r="K88" s="1430"/>
      <c r="L88" s="1578">
        <f aca="true" t="shared" si="13" ref="L88:Q88">SUM(L89:L94)</f>
        <v>0</v>
      </c>
      <c r="M88" s="523">
        <f t="shared" si="13"/>
        <v>0</v>
      </c>
      <c r="N88" s="636">
        <f t="shared" si="13"/>
        <v>0</v>
      </c>
      <c r="O88" s="637">
        <f t="shared" si="13"/>
        <v>0</v>
      </c>
      <c r="P88" s="637">
        <f t="shared" si="13"/>
        <v>0</v>
      </c>
      <c r="Q88" s="638">
        <f t="shared" si="13"/>
        <v>0</v>
      </c>
      <c r="R88" s="1600">
        <f t="shared" si="1"/>
        <v>0</v>
      </c>
      <c r="S88" s="554"/>
    </row>
    <row r="89" spans="1:19" ht="18.75" customHeight="1">
      <c r="A89" s="29">
        <v>78</v>
      </c>
      <c r="H89" s="841"/>
      <c r="I89" s="1268"/>
      <c r="J89" s="1264">
        <v>3301</v>
      </c>
      <c r="K89" s="1310" t="s">
        <v>1339</v>
      </c>
      <c r="L89" s="680"/>
      <c r="M89" s="689">
        <f aca="true" t="shared" si="14" ref="M89:M97">N89+O89+P89+Q89</f>
        <v>0</v>
      </c>
      <c r="N89" s="603"/>
      <c r="O89" s="604"/>
      <c r="P89" s="1559">
        <v>0</v>
      </c>
      <c r="Q89" s="813">
        <v>0</v>
      </c>
      <c r="R89" s="1600">
        <f t="shared" si="1"/>
        <v>0</v>
      </c>
      <c r="S89" s="554"/>
    </row>
    <row r="90" spans="1:19" ht="18.75" customHeight="1">
      <c r="A90" s="29">
        <v>79</v>
      </c>
      <c r="H90" s="841"/>
      <c r="I90" s="1268"/>
      <c r="J90" s="1270">
        <v>3302</v>
      </c>
      <c r="K90" s="1311" t="s">
        <v>540</v>
      </c>
      <c r="L90" s="682"/>
      <c r="M90" s="691">
        <f t="shared" si="14"/>
        <v>0</v>
      </c>
      <c r="N90" s="606"/>
      <c r="O90" s="607"/>
      <c r="P90" s="1561">
        <v>0</v>
      </c>
      <c r="Q90" s="814">
        <v>0</v>
      </c>
      <c r="R90" s="1600">
        <f t="shared" si="1"/>
        <v>0</v>
      </c>
      <c r="S90" s="554"/>
    </row>
    <row r="91" spans="1:19" ht="18.75" customHeight="1">
      <c r="A91" s="29">
        <v>80</v>
      </c>
      <c r="H91" s="841"/>
      <c r="I91" s="1268"/>
      <c r="J91" s="1270">
        <v>3303</v>
      </c>
      <c r="K91" s="1311" t="s">
        <v>1340</v>
      </c>
      <c r="L91" s="682"/>
      <c r="M91" s="691">
        <f t="shared" si="14"/>
        <v>0</v>
      </c>
      <c r="N91" s="606"/>
      <c r="O91" s="607"/>
      <c r="P91" s="1561">
        <v>0</v>
      </c>
      <c r="Q91" s="814">
        <v>0</v>
      </c>
      <c r="R91" s="1600">
        <f t="shared" si="1"/>
        <v>0</v>
      </c>
      <c r="S91" s="554"/>
    </row>
    <row r="92" spans="1:19" ht="18.75" customHeight="1">
      <c r="A92" s="29">
        <v>81</v>
      </c>
      <c r="H92" s="841"/>
      <c r="I92" s="1268"/>
      <c r="J92" s="1270">
        <v>3304</v>
      </c>
      <c r="K92" s="1311" t="s">
        <v>1341</v>
      </c>
      <c r="L92" s="682"/>
      <c r="M92" s="691">
        <f t="shared" si="14"/>
        <v>0</v>
      </c>
      <c r="N92" s="606"/>
      <c r="O92" s="607"/>
      <c r="P92" s="1561">
        <v>0</v>
      </c>
      <c r="Q92" s="814">
        <v>0</v>
      </c>
      <c r="R92" s="1600">
        <f t="shared" si="1"/>
        <v>0</v>
      </c>
      <c r="S92" s="554"/>
    </row>
    <row r="93" spans="1:19" ht="18.75" customHeight="1">
      <c r="A93" s="29">
        <v>82</v>
      </c>
      <c r="H93" s="841"/>
      <c r="I93" s="1268"/>
      <c r="J93" s="1270">
        <v>3305</v>
      </c>
      <c r="K93" s="1311" t="s">
        <v>1342</v>
      </c>
      <c r="L93" s="682"/>
      <c r="M93" s="691">
        <f t="shared" si="14"/>
        <v>0</v>
      </c>
      <c r="N93" s="606"/>
      <c r="O93" s="607"/>
      <c r="P93" s="1561">
        <v>0</v>
      </c>
      <c r="Q93" s="814">
        <v>0</v>
      </c>
      <c r="R93" s="1600">
        <f t="shared" si="1"/>
        <v>0</v>
      </c>
      <c r="S93" s="554"/>
    </row>
    <row r="94" spans="1:19" ht="18.75" customHeight="1">
      <c r="A94" s="29">
        <v>83</v>
      </c>
      <c r="H94" s="841"/>
      <c r="I94" s="1268"/>
      <c r="J94" s="1266">
        <v>3306</v>
      </c>
      <c r="K94" s="1312" t="s">
        <v>1343</v>
      </c>
      <c r="L94" s="686"/>
      <c r="M94" s="690">
        <f t="shared" si="14"/>
        <v>0</v>
      </c>
      <c r="N94" s="615"/>
      <c r="O94" s="616"/>
      <c r="P94" s="1563">
        <v>0</v>
      </c>
      <c r="Q94" s="1568">
        <v>0</v>
      </c>
      <c r="R94" s="1600">
        <f t="shared" si="1"/>
        <v>0</v>
      </c>
      <c r="S94" s="554"/>
    </row>
    <row r="95" spans="1:19" ht="18.75" customHeight="1">
      <c r="A95" s="29">
        <v>84</v>
      </c>
      <c r="H95" s="841"/>
      <c r="I95" s="1262">
        <v>3900</v>
      </c>
      <c r="J95" s="1735" t="s">
        <v>1344</v>
      </c>
      <c r="K95" s="1735"/>
      <c r="L95" s="1578"/>
      <c r="M95" s="523">
        <f t="shared" si="14"/>
        <v>0</v>
      </c>
      <c r="N95" s="1377"/>
      <c r="O95" s="1378"/>
      <c r="P95" s="1378"/>
      <c r="Q95" s="1379"/>
      <c r="R95" s="1600">
        <f aca="true" t="shared" si="15" ref="R95:R142">(IF($E95&lt;&gt;0,$K$2,IF($F95&lt;&gt;0,$K$2,IF($G95&lt;&gt;0,$K$2,IF($H95&lt;&gt;0,$K$2,IF($I95&lt;&gt;0,$K$2,IF($J95&lt;&gt;0,$K$2,"")))))))</f>
        <v>0</v>
      </c>
      <c r="S95" s="554"/>
    </row>
    <row r="96" spans="1:19" ht="18.75" customHeight="1">
      <c r="A96" s="29">
        <v>85</v>
      </c>
      <c r="H96" s="841"/>
      <c r="I96" s="1262">
        <v>4000</v>
      </c>
      <c r="J96" s="1735" t="s">
        <v>1345</v>
      </c>
      <c r="K96" s="1735"/>
      <c r="L96" s="1578"/>
      <c r="M96" s="523">
        <f t="shared" si="14"/>
        <v>0</v>
      </c>
      <c r="N96" s="1377"/>
      <c r="O96" s="1378"/>
      <c r="P96" s="1378"/>
      <c r="Q96" s="1379"/>
      <c r="R96" s="1600">
        <f t="shared" si="15"/>
        <v>0</v>
      </c>
      <c r="S96" s="554"/>
    </row>
    <row r="97" spans="1:19" ht="18.75" customHeight="1">
      <c r="A97" s="29">
        <v>86</v>
      </c>
      <c r="H97" s="841"/>
      <c r="I97" s="1262">
        <v>4100</v>
      </c>
      <c r="J97" s="1735" t="s">
        <v>1346</v>
      </c>
      <c r="K97" s="1735"/>
      <c r="L97" s="1578"/>
      <c r="M97" s="523">
        <f t="shared" si="14"/>
        <v>0</v>
      </c>
      <c r="N97" s="1377"/>
      <c r="O97" s="1378"/>
      <c r="P97" s="1378"/>
      <c r="Q97" s="1379"/>
      <c r="R97" s="1600">
        <f t="shared" si="15"/>
        <v>0</v>
      </c>
      <c r="S97" s="554"/>
    </row>
    <row r="98" spans="1:19" ht="18.75" customHeight="1">
      <c r="A98" s="29">
        <v>87</v>
      </c>
      <c r="H98" s="841"/>
      <c r="I98" s="1262">
        <v>4200</v>
      </c>
      <c r="J98" s="1735" t="s">
        <v>1347</v>
      </c>
      <c r="K98" s="1735"/>
      <c r="L98" s="1578">
        <f aca="true" t="shared" si="16" ref="L98:Q98">SUM(L99:L104)</f>
        <v>0</v>
      </c>
      <c r="M98" s="523">
        <f t="shared" si="16"/>
        <v>0</v>
      </c>
      <c r="N98" s="636">
        <f t="shared" si="16"/>
        <v>0</v>
      </c>
      <c r="O98" s="637">
        <f t="shared" si="16"/>
        <v>0</v>
      </c>
      <c r="P98" s="637">
        <f t="shared" si="16"/>
        <v>0</v>
      </c>
      <c r="Q98" s="638">
        <f t="shared" si="16"/>
        <v>0</v>
      </c>
      <c r="R98" s="1600">
        <f t="shared" si="15"/>
        <v>0</v>
      </c>
      <c r="S98" s="554"/>
    </row>
    <row r="99" spans="1:19" ht="18.75" customHeight="1">
      <c r="A99" s="29">
        <v>88</v>
      </c>
      <c r="H99" s="841"/>
      <c r="I99" s="1313"/>
      <c r="J99" s="1264">
        <v>4201</v>
      </c>
      <c r="K99" s="1265" t="s">
        <v>1348</v>
      </c>
      <c r="L99" s="680"/>
      <c r="M99" s="689">
        <f aca="true" t="shared" si="17" ref="M99:M104">N99+O99+P99+Q99</f>
        <v>0</v>
      </c>
      <c r="N99" s="603"/>
      <c r="O99" s="604"/>
      <c r="P99" s="604"/>
      <c r="Q99" s="605"/>
      <c r="R99" s="1600">
        <f t="shared" si="15"/>
        <v>0</v>
      </c>
      <c r="S99" s="554"/>
    </row>
    <row r="100" spans="1:19" ht="18.75" customHeight="1">
      <c r="A100" s="29">
        <v>89</v>
      </c>
      <c r="H100" s="841"/>
      <c r="I100" s="1313"/>
      <c r="J100" s="1270">
        <v>4202</v>
      </c>
      <c r="K100" s="1314" t="s">
        <v>1349</v>
      </c>
      <c r="L100" s="682"/>
      <c r="M100" s="691">
        <f t="shared" si="17"/>
        <v>0</v>
      </c>
      <c r="N100" s="606"/>
      <c r="O100" s="607"/>
      <c r="P100" s="607"/>
      <c r="Q100" s="608"/>
      <c r="R100" s="1600">
        <f t="shared" si="15"/>
        <v>0</v>
      </c>
      <c r="S100" s="554"/>
    </row>
    <row r="101" spans="1:19" ht="18.75" customHeight="1">
      <c r="A101" s="29">
        <v>90</v>
      </c>
      <c r="H101" s="841"/>
      <c r="I101" s="1313"/>
      <c r="J101" s="1270">
        <v>4214</v>
      </c>
      <c r="K101" s="1314" t="s">
        <v>1350</v>
      </c>
      <c r="L101" s="682"/>
      <c r="M101" s="691">
        <f t="shared" si="17"/>
        <v>0</v>
      </c>
      <c r="N101" s="606"/>
      <c r="O101" s="607"/>
      <c r="P101" s="607"/>
      <c r="Q101" s="608"/>
      <c r="R101" s="1600">
        <f t="shared" si="15"/>
        <v>0</v>
      </c>
      <c r="S101" s="554"/>
    </row>
    <row r="102" spans="1:19" ht="18.75" customHeight="1">
      <c r="A102" s="29">
        <v>91</v>
      </c>
      <c r="H102" s="841"/>
      <c r="I102" s="1313"/>
      <c r="J102" s="1270">
        <v>4217</v>
      </c>
      <c r="K102" s="1314" t="s">
        <v>1351</v>
      </c>
      <c r="L102" s="682"/>
      <c r="M102" s="691">
        <f t="shared" si="17"/>
        <v>0</v>
      </c>
      <c r="N102" s="606"/>
      <c r="O102" s="607"/>
      <c r="P102" s="607"/>
      <c r="Q102" s="608"/>
      <c r="R102" s="1600">
        <f t="shared" si="15"/>
        <v>0</v>
      </c>
      <c r="S102" s="554"/>
    </row>
    <row r="103" spans="1:19" ht="18.75" customHeight="1">
      <c r="A103" s="29">
        <v>92</v>
      </c>
      <c r="H103" s="841"/>
      <c r="I103" s="1313"/>
      <c r="J103" s="1270">
        <v>4218</v>
      </c>
      <c r="K103" s="1271" t="s">
        <v>1352</v>
      </c>
      <c r="L103" s="682"/>
      <c r="M103" s="691">
        <f t="shared" si="17"/>
        <v>0</v>
      </c>
      <c r="N103" s="606"/>
      <c r="O103" s="607"/>
      <c r="P103" s="607"/>
      <c r="Q103" s="608"/>
      <c r="R103" s="1600">
        <f t="shared" si="15"/>
        <v>0</v>
      </c>
      <c r="S103" s="554"/>
    </row>
    <row r="104" spans="1:19" ht="18.75" customHeight="1">
      <c r="A104" s="29">
        <v>93</v>
      </c>
      <c r="H104" s="841"/>
      <c r="I104" s="1313"/>
      <c r="J104" s="1266">
        <v>4219</v>
      </c>
      <c r="K104" s="1298" t="s">
        <v>1353</v>
      </c>
      <c r="L104" s="686"/>
      <c r="M104" s="690">
        <f t="shared" si="17"/>
        <v>0</v>
      </c>
      <c r="N104" s="615"/>
      <c r="O104" s="616"/>
      <c r="P104" s="616"/>
      <c r="Q104" s="617"/>
      <c r="R104" s="1600">
        <f t="shared" si="15"/>
        <v>0</v>
      </c>
      <c r="S104" s="554"/>
    </row>
    <row r="105" spans="1:19" ht="18.75" customHeight="1">
      <c r="A105" s="29">
        <v>94</v>
      </c>
      <c r="H105" s="841"/>
      <c r="I105" s="1262">
        <v>4300</v>
      </c>
      <c r="J105" s="1735" t="s">
        <v>1354</v>
      </c>
      <c r="K105" s="1735"/>
      <c r="L105" s="1578">
        <f aca="true" t="shared" si="18" ref="L105:Q105">SUM(L106:L108)</f>
        <v>0</v>
      </c>
      <c r="M105" s="523">
        <f t="shared" si="18"/>
        <v>0</v>
      </c>
      <c r="N105" s="636">
        <f t="shared" si="18"/>
        <v>0</v>
      </c>
      <c r="O105" s="637">
        <f t="shared" si="18"/>
        <v>0</v>
      </c>
      <c r="P105" s="637">
        <f t="shared" si="18"/>
        <v>0</v>
      </c>
      <c r="Q105" s="638">
        <f t="shared" si="18"/>
        <v>0</v>
      </c>
      <c r="R105" s="1600">
        <f t="shared" si="15"/>
        <v>0</v>
      </c>
      <c r="S105" s="554"/>
    </row>
    <row r="106" spans="1:19" ht="18.75" customHeight="1">
      <c r="A106" s="29">
        <v>95</v>
      </c>
      <c r="H106" s="841"/>
      <c r="I106" s="1313"/>
      <c r="J106" s="1264">
        <v>4301</v>
      </c>
      <c r="K106" s="1283" t="s">
        <v>1355</v>
      </c>
      <c r="L106" s="680"/>
      <c r="M106" s="689">
        <f aca="true" t="shared" si="19" ref="M106:M111">N106+O106+P106+Q106</f>
        <v>0</v>
      </c>
      <c r="N106" s="603"/>
      <c r="O106" s="604"/>
      <c r="P106" s="604"/>
      <c r="Q106" s="605"/>
      <c r="R106" s="1600">
        <f t="shared" si="15"/>
        <v>0</v>
      </c>
      <c r="S106" s="554"/>
    </row>
    <row r="107" spans="1:19" ht="18.75" customHeight="1">
      <c r="A107" s="29">
        <v>96</v>
      </c>
      <c r="H107" s="841"/>
      <c r="I107" s="1313"/>
      <c r="J107" s="1270">
        <v>4302</v>
      </c>
      <c r="K107" s="1314" t="s">
        <v>541</v>
      </c>
      <c r="L107" s="682"/>
      <c r="M107" s="691">
        <f t="shared" si="19"/>
        <v>0</v>
      </c>
      <c r="N107" s="606"/>
      <c r="O107" s="607"/>
      <c r="P107" s="607"/>
      <c r="Q107" s="608"/>
      <c r="R107" s="1600">
        <f t="shared" si="15"/>
        <v>0</v>
      </c>
      <c r="S107" s="554"/>
    </row>
    <row r="108" spans="1:19" ht="18.75" customHeight="1">
      <c r="A108" s="29">
        <v>97</v>
      </c>
      <c r="H108" s="841"/>
      <c r="I108" s="1313"/>
      <c r="J108" s="1266">
        <v>4309</v>
      </c>
      <c r="K108" s="1274" t="s">
        <v>1357</v>
      </c>
      <c r="L108" s="686"/>
      <c r="M108" s="690">
        <f t="shared" si="19"/>
        <v>0</v>
      </c>
      <c r="N108" s="615"/>
      <c r="O108" s="616"/>
      <c r="P108" s="616"/>
      <c r="Q108" s="617"/>
      <c r="R108" s="1600">
        <f t="shared" si="15"/>
        <v>0</v>
      </c>
      <c r="S108" s="554"/>
    </row>
    <row r="109" spans="1:19" ht="18.75" customHeight="1">
      <c r="A109" s="29">
        <v>98</v>
      </c>
      <c r="H109" s="841"/>
      <c r="I109" s="1262">
        <v>4400</v>
      </c>
      <c r="J109" s="1735" t="s">
        <v>1358</v>
      </c>
      <c r="K109" s="1735"/>
      <c r="L109" s="1578"/>
      <c r="M109" s="523">
        <f t="shared" si="19"/>
        <v>0</v>
      </c>
      <c r="N109" s="1377"/>
      <c r="O109" s="1378"/>
      <c r="P109" s="1378"/>
      <c r="Q109" s="1379"/>
      <c r="R109" s="1600">
        <f t="shared" si="15"/>
        <v>0</v>
      </c>
      <c r="S109" s="554"/>
    </row>
    <row r="110" spans="1:19" ht="18.75" customHeight="1">
      <c r="A110" s="29">
        <v>99</v>
      </c>
      <c r="H110" s="841"/>
      <c r="I110" s="1262">
        <v>4500</v>
      </c>
      <c r="J110" s="1735" t="s">
        <v>516</v>
      </c>
      <c r="K110" s="1735"/>
      <c r="L110" s="1578"/>
      <c r="M110" s="523">
        <f t="shared" si="19"/>
        <v>0</v>
      </c>
      <c r="N110" s="1377"/>
      <c r="O110" s="1378"/>
      <c r="P110" s="1378"/>
      <c r="Q110" s="1379"/>
      <c r="R110" s="1600">
        <f t="shared" si="15"/>
        <v>0</v>
      </c>
      <c r="S110" s="554"/>
    </row>
    <row r="111" spans="1:19" ht="18.75" customHeight="1">
      <c r="A111" s="29">
        <v>100</v>
      </c>
      <c r="H111" s="841"/>
      <c r="I111" s="1262">
        <v>4600</v>
      </c>
      <c r="J111" s="1736" t="s">
        <v>1359</v>
      </c>
      <c r="K111" s="1734"/>
      <c r="L111" s="1578"/>
      <c r="M111" s="523">
        <f t="shared" si="19"/>
        <v>0</v>
      </c>
      <c r="N111" s="1377"/>
      <c r="O111" s="1378"/>
      <c r="P111" s="1378"/>
      <c r="Q111" s="1379"/>
      <c r="R111" s="1600">
        <f t="shared" si="15"/>
        <v>0</v>
      </c>
      <c r="S111" s="554"/>
    </row>
    <row r="112" spans="1:19" ht="18.75" customHeight="1">
      <c r="A112" s="29">
        <v>101</v>
      </c>
      <c r="H112" s="841"/>
      <c r="I112" s="1262">
        <v>4900</v>
      </c>
      <c r="J112" s="1735" t="s">
        <v>1835</v>
      </c>
      <c r="K112" s="1735"/>
      <c r="L112" s="1578">
        <f aca="true" t="shared" si="20" ref="L112:Q112">+L113+L114</f>
        <v>0</v>
      </c>
      <c r="M112" s="523">
        <f t="shared" si="20"/>
        <v>0</v>
      </c>
      <c r="N112" s="636">
        <f t="shared" si="20"/>
        <v>0</v>
      </c>
      <c r="O112" s="637">
        <f t="shared" si="20"/>
        <v>0</v>
      </c>
      <c r="P112" s="637">
        <f t="shared" si="20"/>
        <v>0</v>
      </c>
      <c r="Q112" s="638">
        <f t="shared" si="20"/>
        <v>0</v>
      </c>
      <c r="R112" s="1600">
        <f t="shared" si="15"/>
        <v>0</v>
      </c>
      <c r="S112" s="554"/>
    </row>
    <row r="113" spans="1:19" ht="18.75" customHeight="1">
      <c r="A113" s="29">
        <v>102</v>
      </c>
      <c r="H113" s="841"/>
      <c r="I113" s="1313"/>
      <c r="J113" s="1264">
        <v>4901</v>
      </c>
      <c r="K113" s="1315" t="s">
        <v>1836</v>
      </c>
      <c r="L113" s="680"/>
      <c r="M113" s="689">
        <f>N113+O113+P113+Q113</f>
        <v>0</v>
      </c>
      <c r="N113" s="603"/>
      <c r="O113" s="604"/>
      <c r="P113" s="604"/>
      <c r="Q113" s="605"/>
      <c r="R113" s="1600">
        <f t="shared" si="15"/>
        <v>0</v>
      </c>
      <c r="S113" s="554"/>
    </row>
    <row r="114" spans="1:19" ht="18.75" customHeight="1">
      <c r="A114" s="29">
        <v>103</v>
      </c>
      <c r="H114" s="841"/>
      <c r="I114" s="1313"/>
      <c r="J114" s="1266">
        <v>4902</v>
      </c>
      <c r="K114" s="1274" t="s">
        <v>1837</v>
      </c>
      <c r="L114" s="686"/>
      <c r="M114" s="690">
        <f>N114+O114+P114+Q114</f>
        <v>0</v>
      </c>
      <c r="N114" s="615"/>
      <c r="O114" s="616"/>
      <c r="P114" s="616"/>
      <c r="Q114" s="617"/>
      <c r="R114" s="1600">
        <f t="shared" si="15"/>
        <v>0</v>
      </c>
      <c r="S114" s="554"/>
    </row>
    <row r="115" spans="1:19" ht="18.75" customHeight="1">
      <c r="A115" s="29">
        <v>104</v>
      </c>
      <c r="H115" s="841"/>
      <c r="I115" s="1316">
        <v>5100</v>
      </c>
      <c r="J115" s="1737" t="s">
        <v>1360</v>
      </c>
      <c r="K115" s="1737"/>
      <c r="L115" s="1578"/>
      <c r="M115" s="523">
        <f>N115+O115+P115+Q115</f>
        <v>0</v>
      </c>
      <c r="N115" s="1377"/>
      <c r="O115" s="1378"/>
      <c r="P115" s="1378"/>
      <c r="Q115" s="1379"/>
      <c r="R115" s="1600">
        <f t="shared" si="15"/>
        <v>0</v>
      </c>
      <c r="S115" s="554"/>
    </row>
    <row r="116" spans="1:19" ht="18.75" customHeight="1">
      <c r="A116" s="29">
        <v>105</v>
      </c>
      <c r="H116" s="841"/>
      <c r="I116" s="1316">
        <v>5200</v>
      </c>
      <c r="J116" s="1737" t="s">
        <v>1361</v>
      </c>
      <c r="K116" s="1737"/>
      <c r="L116" s="1578">
        <f aca="true" t="shared" si="21" ref="L116:Q116">SUM(L117:L123)</f>
        <v>0</v>
      </c>
      <c r="M116" s="523">
        <f t="shared" si="21"/>
        <v>0</v>
      </c>
      <c r="N116" s="636">
        <f t="shared" si="21"/>
        <v>0</v>
      </c>
      <c r="O116" s="637">
        <f t="shared" si="21"/>
        <v>0</v>
      </c>
      <c r="P116" s="637">
        <f t="shared" si="21"/>
        <v>0</v>
      </c>
      <c r="Q116" s="638">
        <f t="shared" si="21"/>
        <v>0</v>
      </c>
      <c r="R116" s="1600">
        <f t="shared" si="15"/>
        <v>0</v>
      </c>
      <c r="S116" s="554"/>
    </row>
    <row r="117" spans="1:19" ht="18.75" customHeight="1">
      <c r="A117" s="29">
        <v>106</v>
      </c>
      <c r="H117" s="841"/>
      <c r="I117" s="1317"/>
      <c r="J117" s="1318">
        <v>5201</v>
      </c>
      <c r="K117" s="1319" t="s">
        <v>1362</v>
      </c>
      <c r="L117" s="680"/>
      <c r="M117" s="689">
        <f aca="true" t="shared" si="22" ref="M117:M123">N117+O117+P117+Q117</f>
        <v>0</v>
      </c>
      <c r="N117" s="603"/>
      <c r="O117" s="604"/>
      <c r="P117" s="604"/>
      <c r="Q117" s="605"/>
      <c r="R117" s="1600">
        <f t="shared" si="15"/>
        <v>0</v>
      </c>
      <c r="S117" s="554"/>
    </row>
    <row r="118" spans="1:19" ht="18.75" customHeight="1">
      <c r="A118" s="29">
        <v>107</v>
      </c>
      <c r="H118" s="841"/>
      <c r="I118" s="1317"/>
      <c r="J118" s="1320">
        <v>5202</v>
      </c>
      <c r="K118" s="1321" t="s">
        <v>1363</v>
      </c>
      <c r="L118" s="682"/>
      <c r="M118" s="691">
        <f t="shared" si="22"/>
        <v>0</v>
      </c>
      <c r="N118" s="606"/>
      <c r="O118" s="607"/>
      <c r="P118" s="607"/>
      <c r="Q118" s="608"/>
      <c r="R118" s="1600">
        <f t="shared" si="15"/>
        <v>0</v>
      </c>
      <c r="S118" s="554"/>
    </row>
    <row r="119" spans="1:19" ht="18.75" customHeight="1">
      <c r="A119" s="29">
        <v>108</v>
      </c>
      <c r="H119" s="841"/>
      <c r="I119" s="1317"/>
      <c r="J119" s="1320">
        <v>5203</v>
      </c>
      <c r="K119" s="1321" t="s">
        <v>1445</v>
      </c>
      <c r="L119" s="682"/>
      <c r="M119" s="691">
        <f t="shared" si="22"/>
        <v>0</v>
      </c>
      <c r="N119" s="606"/>
      <c r="O119" s="607"/>
      <c r="P119" s="607"/>
      <c r="Q119" s="608"/>
      <c r="R119" s="1600">
        <f t="shared" si="15"/>
        <v>0</v>
      </c>
      <c r="S119" s="554"/>
    </row>
    <row r="120" spans="1:19" ht="18.75" customHeight="1">
      <c r="A120" s="29">
        <v>109</v>
      </c>
      <c r="H120" s="841"/>
      <c r="I120" s="1317"/>
      <c r="J120" s="1320">
        <v>5204</v>
      </c>
      <c r="K120" s="1321" t="s">
        <v>1446</v>
      </c>
      <c r="L120" s="682"/>
      <c r="M120" s="691">
        <f t="shared" si="22"/>
        <v>0</v>
      </c>
      <c r="N120" s="606"/>
      <c r="O120" s="607"/>
      <c r="P120" s="607"/>
      <c r="Q120" s="608"/>
      <c r="R120" s="1600">
        <f t="shared" si="15"/>
        <v>0</v>
      </c>
      <c r="S120" s="554"/>
    </row>
    <row r="121" spans="1:19" ht="18.75" customHeight="1">
      <c r="A121" s="29">
        <v>110</v>
      </c>
      <c r="H121" s="841"/>
      <c r="I121" s="1317"/>
      <c r="J121" s="1320">
        <v>5205</v>
      </c>
      <c r="K121" s="1321" t="s">
        <v>341</v>
      </c>
      <c r="L121" s="682"/>
      <c r="M121" s="691">
        <f t="shared" si="22"/>
        <v>0</v>
      </c>
      <c r="N121" s="606"/>
      <c r="O121" s="607"/>
      <c r="P121" s="607"/>
      <c r="Q121" s="608"/>
      <c r="R121" s="1600">
        <f t="shared" si="15"/>
        <v>0</v>
      </c>
      <c r="S121" s="554"/>
    </row>
    <row r="122" spans="1:19" ht="18.75" customHeight="1">
      <c r="A122" s="29">
        <v>111</v>
      </c>
      <c r="H122" s="841"/>
      <c r="I122" s="1317"/>
      <c r="J122" s="1320">
        <v>5206</v>
      </c>
      <c r="K122" s="1321" t="s">
        <v>342</v>
      </c>
      <c r="L122" s="682"/>
      <c r="M122" s="691">
        <f t="shared" si="22"/>
        <v>0</v>
      </c>
      <c r="N122" s="606"/>
      <c r="O122" s="607"/>
      <c r="P122" s="607"/>
      <c r="Q122" s="608"/>
      <c r="R122" s="1600">
        <f t="shared" si="15"/>
        <v>0</v>
      </c>
      <c r="S122" s="554"/>
    </row>
    <row r="123" spans="1:19" ht="18.75" customHeight="1">
      <c r="A123" s="29">
        <v>112</v>
      </c>
      <c r="H123" s="841"/>
      <c r="I123" s="1317"/>
      <c r="J123" s="1322">
        <v>5219</v>
      </c>
      <c r="K123" s="1323" t="s">
        <v>343</v>
      </c>
      <c r="L123" s="686"/>
      <c r="M123" s="690">
        <f t="shared" si="22"/>
        <v>0</v>
      </c>
      <c r="N123" s="615"/>
      <c r="O123" s="616"/>
      <c r="P123" s="616"/>
      <c r="Q123" s="617"/>
      <c r="R123" s="1600">
        <f t="shared" si="15"/>
        <v>0</v>
      </c>
      <c r="S123" s="554"/>
    </row>
    <row r="124" spans="1:19" ht="18.75" customHeight="1">
      <c r="A124" s="29">
        <v>113</v>
      </c>
      <c r="H124" s="841"/>
      <c r="I124" s="1316">
        <v>5300</v>
      </c>
      <c r="J124" s="1737" t="s">
        <v>344</v>
      </c>
      <c r="K124" s="1737"/>
      <c r="L124" s="1578">
        <f aca="true" t="shared" si="23" ref="L124:Q124">SUM(L125:L126)</f>
        <v>0</v>
      </c>
      <c r="M124" s="523">
        <f t="shared" si="23"/>
        <v>0</v>
      </c>
      <c r="N124" s="636">
        <f t="shared" si="23"/>
        <v>0</v>
      </c>
      <c r="O124" s="637">
        <f t="shared" si="23"/>
        <v>0</v>
      </c>
      <c r="P124" s="637">
        <f t="shared" si="23"/>
        <v>0</v>
      </c>
      <c r="Q124" s="638">
        <f t="shared" si="23"/>
        <v>0</v>
      </c>
      <c r="R124" s="1600">
        <f t="shared" si="15"/>
        <v>0</v>
      </c>
      <c r="S124" s="554"/>
    </row>
    <row r="125" spans="1:19" ht="18.75" customHeight="1">
      <c r="A125" s="29">
        <v>114</v>
      </c>
      <c r="H125" s="841"/>
      <c r="I125" s="1317"/>
      <c r="J125" s="1318">
        <v>5301</v>
      </c>
      <c r="K125" s="1319" t="s">
        <v>1755</v>
      </c>
      <c r="L125" s="680"/>
      <c r="M125" s="689">
        <f>N125+O125+P125+Q125</f>
        <v>0</v>
      </c>
      <c r="N125" s="603"/>
      <c r="O125" s="604"/>
      <c r="P125" s="604"/>
      <c r="Q125" s="605"/>
      <c r="R125" s="1600">
        <f t="shared" si="15"/>
        <v>0</v>
      </c>
      <c r="S125" s="554"/>
    </row>
    <row r="126" spans="1:19" ht="18.75" customHeight="1">
      <c r="A126" s="29">
        <v>115</v>
      </c>
      <c r="H126" s="841"/>
      <c r="I126" s="1317"/>
      <c r="J126" s="1322">
        <v>5309</v>
      </c>
      <c r="K126" s="1323" t="s">
        <v>345</v>
      </c>
      <c r="L126" s="686"/>
      <c r="M126" s="690">
        <f>N126+O126+P126+Q126</f>
        <v>0</v>
      </c>
      <c r="N126" s="615"/>
      <c r="O126" s="616"/>
      <c r="P126" s="616"/>
      <c r="Q126" s="617"/>
      <c r="R126" s="1600">
        <f t="shared" si="15"/>
        <v>0</v>
      </c>
      <c r="S126" s="554"/>
    </row>
    <row r="127" spans="1:19" ht="18.75" customHeight="1">
      <c r="A127" s="29">
        <v>116</v>
      </c>
      <c r="H127" s="841"/>
      <c r="I127" s="1316">
        <v>5400</v>
      </c>
      <c r="J127" s="1737" t="s">
        <v>1377</v>
      </c>
      <c r="K127" s="1737"/>
      <c r="L127" s="1578"/>
      <c r="M127" s="523">
        <f>N127+O127+P127+Q127</f>
        <v>0</v>
      </c>
      <c r="N127" s="1377"/>
      <c r="O127" s="1378"/>
      <c r="P127" s="1378"/>
      <c r="Q127" s="1379"/>
      <c r="R127" s="1600">
        <f t="shared" si="15"/>
        <v>0</v>
      </c>
      <c r="S127" s="554"/>
    </row>
    <row r="128" spans="1:19" ht="18.75" customHeight="1">
      <c r="A128" s="29">
        <v>117</v>
      </c>
      <c r="H128" s="841"/>
      <c r="I128" s="1262">
        <v>5500</v>
      </c>
      <c r="J128" s="1735" t="s">
        <v>473</v>
      </c>
      <c r="K128" s="1735"/>
      <c r="L128" s="1578">
        <f aca="true" t="shared" si="24" ref="L128:Q128">SUM(L129:L132)</f>
        <v>0</v>
      </c>
      <c r="M128" s="523">
        <f t="shared" si="24"/>
        <v>0</v>
      </c>
      <c r="N128" s="636">
        <f t="shared" si="24"/>
        <v>0</v>
      </c>
      <c r="O128" s="637">
        <f t="shared" si="24"/>
        <v>0</v>
      </c>
      <c r="P128" s="637">
        <f t="shared" si="24"/>
        <v>0</v>
      </c>
      <c r="Q128" s="638">
        <f t="shared" si="24"/>
        <v>0</v>
      </c>
      <c r="R128" s="1600">
        <f t="shared" si="15"/>
        <v>0</v>
      </c>
      <c r="S128" s="554"/>
    </row>
    <row r="129" spans="1:19" ht="18.75" customHeight="1">
      <c r="A129" s="29">
        <v>118</v>
      </c>
      <c r="H129" s="841"/>
      <c r="I129" s="1313"/>
      <c r="J129" s="1264">
        <v>5501</v>
      </c>
      <c r="K129" s="1283" t="s">
        <v>474</v>
      </c>
      <c r="L129" s="680"/>
      <c r="M129" s="689">
        <f>N129+O129+P129+Q129</f>
        <v>0</v>
      </c>
      <c r="N129" s="603"/>
      <c r="O129" s="604"/>
      <c r="P129" s="604"/>
      <c r="Q129" s="605"/>
      <c r="R129" s="1600">
        <f t="shared" si="15"/>
        <v>0</v>
      </c>
      <c r="S129" s="554"/>
    </row>
    <row r="130" spans="1:19" ht="18.75" customHeight="1">
      <c r="A130" s="29">
        <v>119</v>
      </c>
      <c r="H130" s="841"/>
      <c r="I130" s="1313"/>
      <c r="J130" s="1270">
        <v>5502</v>
      </c>
      <c r="K130" s="1271" t="s">
        <v>475</v>
      </c>
      <c r="L130" s="682"/>
      <c r="M130" s="691">
        <f>N130+O130+P130+Q130</f>
        <v>0</v>
      </c>
      <c r="N130" s="606"/>
      <c r="O130" s="607"/>
      <c r="P130" s="607"/>
      <c r="Q130" s="608"/>
      <c r="R130" s="1600">
        <f t="shared" si="15"/>
        <v>0</v>
      </c>
      <c r="S130" s="554"/>
    </row>
    <row r="131" spans="1:19" ht="18.75" customHeight="1">
      <c r="A131" s="29">
        <v>120</v>
      </c>
      <c r="H131" s="841"/>
      <c r="I131" s="1313"/>
      <c r="J131" s="1270">
        <v>5503</v>
      </c>
      <c r="K131" s="1314" t="s">
        <v>476</v>
      </c>
      <c r="L131" s="682"/>
      <c r="M131" s="691">
        <f>N131+O131+P131+Q131</f>
        <v>0</v>
      </c>
      <c r="N131" s="606"/>
      <c r="O131" s="607"/>
      <c r="P131" s="607"/>
      <c r="Q131" s="608"/>
      <c r="R131" s="1600">
        <f t="shared" si="15"/>
        <v>0</v>
      </c>
      <c r="S131" s="554"/>
    </row>
    <row r="132" spans="1:19" ht="18.75" customHeight="1">
      <c r="A132" s="29">
        <v>121</v>
      </c>
      <c r="H132" s="841"/>
      <c r="I132" s="1313"/>
      <c r="J132" s="1266">
        <v>5504</v>
      </c>
      <c r="K132" s="1294" t="s">
        <v>477</v>
      </c>
      <c r="L132" s="686"/>
      <c r="M132" s="690">
        <f>N132+O132+P132+Q132</f>
        <v>0</v>
      </c>
      <c r="N132" s="615"/>
      <c r="O132" s="616"/>
      <c r="P132" s="616"/>
      <c r="Q132" s="617"/>
      <c r="R132" s="1600">
        <f t="shared" si="15"/>
        <v>0</v>
      </c>
      <c r="S132" s="554"/>
    </row>
    <row r="133" spans="1:19" ht="18.75" customHeight="1">
      <c r="A133" s="29">
        <v>122</v>
      </c>
      <c r="H133" s="841"/>
      <c r="I133" s="1316">
        <v>5700</v>
      </c>
      <c r="J133" s="1743" t="s">
        <v>1122</v>
      </c>
      <c r="K133" s="1744"/>
      <c r="L133" s="1578">
        <f aca="true" t="shared" si="25" ref="L133:Q133">SUM(L134:L136)</f>
        <v>0</v>
      </c>
      <c r="M133" s="523">
        <f t="shared" si="25"/>
        <v>0</v>
      </c>
      <c r="N133" s="636">
        <f t="shared" si="25"/>
        <v>0</v>
      </c>
      <c r="O133" s="637">
        <f t="shared" si="25"/>
        <v>0</v>
      </c>
      <c r="P133" s="637">
        <f t="shared" si="25"/>
        <v>0</v>
      </c>
      <c r="Q133" s="638">
        <f t="shared" si="25"/>
        <v>0</v>
      </c>
      <c r="R133" s="1600">
        <f t="shared" si="15"/>
        <v>0</v>
      </c>
      <c r="S133" s="554"/>
    </row>
    <row r="134" spans="1:19" ht="18.75" customHeight="1">
      <c r="A134" s="29">
        <v>123</v>
      </c>
      <c r="H134" s="841"/>
      <c r="I134" s="1317"/>
      <c r="J134" s="1318">
        <v>5701</v>
      </c>
      <c r="K134" s="1319" t="s">
        <v>479</v>
      </c>
      <c r="L134" s="680"/>
      <c r="M134" s="689">
        <f>N134+O134+P134+Q134</f>
        <v>0</v>
      </c>
      <c r="N134" s="603"/>
      <c r="O134" s="604"/>
      <c r="P134" s="604"/>
      <c r="Q134" s="605"/>
      <c r="R134" s="1600">
        <f t="shared" si="15"/>
        <v>0</v>
      </c>
      <c r="S134" s="554"/>
    </row>
    <row r="135" spans="1:19" ht="18.75" customHeight="1">
      <c r="A135" s="29">
        <v>124</v>
      </c>
      <c r="H135" s="841"/>
      <c r="I135" s="1317"/>
      <c r="J135" s="1324">
        <v>5702</v>
      </c>
      <c r="K135" s="1325" t="s">
        <v>480</v>
      </c>
      <c r="L135" s="684"/>
      <c r="M135" s="692">
        <f>N135+O135+P135+Q135</f>
        <v>0</v>
      </c>
      <c r="N135" s="670"/>
      <c r="O135" s="671"/>
      <c r="P135" s="671"/>
      <c r="Q135" s="672"/>
      <c r="R135" s="1600">
        <f t="shared" si="15"/>
        <v>0</v>
      </c>
      <c r="S135" s="554"/>
    </row>
    <row r="136" spans="1:19" ht="18.75" customHeight="1">
      <c r="A136" s="29">
        <v>125</v>
      </c>
      <c r="H136" s="841"/>
      <c r="I136" s="1269"/>
      <c r="J136" s="1326">
        <v>4071</v>
      </c>
      <c r="K136" s="1327" t="s">
        <v>481</v>
      </c>
      <c r="L136" s="1583"/>
      <c r="M136" s="702">
        <f>N136+O136+P136+Q136</f>
        <v>0</v>
      </c>
      <c r="N136" s="808"/>
      <c r="O136" s="1380"/>
      <c r="P136" s="1380"/>
      <c r="Q136" s="1381"/>
      <c r="R136" s="1600">
        <f t="shared" si="15"/>
        <v>0</v>
      </c>
      <c r="S136" s="554"/>
    </row>
    <row r="137" spans="1:19" ht="7.5" customHeight="1">
      <c r="A137" s="29">
        <v>126</v>
      </c>
      <c r="H137" s="841"/>
      <c r="I137" s="1328"/>
      <c r="J137" s="1329"/>
      <c r="K137" s="1330"/>
      <c r="L137" s="1602"/>
      <c r="M137" s="825"/>
      <c r="N137" s="825"/>
      <c r="O137" s="825"/>
      <c r="P137" s="825"/>
      <c r="Q137" s="826"/>
      <c r="R137" s="1600">
        <f t="shared" si="15"/>
      </c>
      <c r="S137" s="554"/>
    </row>
    <row r="138" spans="1:19" ht="18.75" customHeight="1">
      <c r="A138" s="29">
        <v>127</v>
      </c>
      <c r="H138" s="841"/>
      <c r="I138" s="1331">
        <v>98</v>
      </c>
      <c r="J138" s="1787" t="s">
        <v>482</v>
      </c>
      <c r="K138" s="1788"/>
      <c r="L138" s="1584"/>
      <c r="M138" s="837">
        <f>N138+O138+P138+Q138</f>
        <v>0</v>
      </c>
      <c r="N138" s="830">
        <v>0</v>
      </c>
      <c r="O138" s="831">
        <v>0</v>
      </c>
      <c r="P138" s="831">
        <v>0</v>
      </c>
      <c r="Q138" s="832">
        <v>0</v>
      </c>
      <c r="R138" s="1600">
        <f t="shared" si="15"/>
        <v>0</v>
      </c>
      <c r="S138" s="554"/>
    </row>
    <row r="139" spans="1:19" ht="15.75" hidden="1">
      <c r="A139" s="29">
        <v>128</v>
      </c>
      <c r="H139" s="841"/>
      <c r="I139" s="1332"/>
      <c r="J139" s="1333"/>
      <c r="K139" s="1334"/>
      <c r="L139" s="437"/>
      <c r="M139" s="437"/>
      <c r="N139" s="437"/>
      <c r="O139" s="437"/>
      <c r="P139" s="437"/>
      <c r="Q139" s="438"/>
      <c r="R139" s="1600">
        <f t="shared" si="15"/>
      </c>
      <c r="S139" s="554"/>
    </row>
    <row r="140" spans="1:19" ht="15.75" hidden="1">
      <c r="A140" s="29">
        <v>129</v>
      </c>
      <c r="H140" s="841"/>
      <c r="I140" s="1335"/>
      <c r="J140" s="1185"/>
      <c r="K140" s="1330"/>
      <c r="L140" s="439"/>
      <c r="M140" s="439"/>
      <c r="N140" s="439"/>
      <c r="O140" s="439"/>
      <c r="P140" s="439"/>
      <c r="Q140" s="440"/>
      <c r="R140" s="1600">
        <f t="shared" si="15"/>
      </c>
      <c r="S140" s="554"/>
    </row>
    <row r="141" spans="1:19" ht="7.5" customHeight="1">
      <c r="A141" s="29">
        <v>130</v>
      </c>
      <c r="H141" s="841"/>
      <c r="I141" s="1336"/>
      <c r="J141" s="1337"/>
      <c r="K141" s="1330"/>
      <c r="L141" s="439"/>
      <c r="M141" s="439"/>
      <c r="N141" s="439"/>
      <c r="O141" s="439"/>
      <c r="P141" s="439"/>
      <c r="Q141" s="440"/>
      <c r="R141" s="1600">
        <f t="shared" si="15"/>
      </c>
      <c r="S141" s="554"/>
    </row>
    <row r="142" spans="1:20" ht="20.25" customHeight="1" thickBot="1">
      <c r="A142" s="29">
        <v>131</v>
      </c>
      <c r="H142" s="841"/>
      <c r="I142" s="1338"/>
      <c r="J142" s="1338" t="s">
        <v>695</v>
      </c>
      <c r="K142" s="1339">
        <f>+I142</f>
        <v>0</v>
      </c>
      <c r="L142" s="536">
        <f aca="true" t="shared" si="26" ref="L142:Q142">SUM(L30,L33,L39,L45,L46,L64,L68,L74,L77,L78,L79,L80,L81,L88,L95,L96,L97,L98,L105,L109,L110,L111,L112,L115,L116,L124,L127,L128,L133)+L138</f>
        <v>0</v>
      </c>
      <c r="M142" s="537">
        <f t="shared" si="26"/>
        <v>0</v>
      </c>
      <c r="N142" s="822">
        <f t="shared" si="26"/>
        <v>0</v>
      </c>
      <c r="O142" s="823">
        <f t="shared" si="26"/>
        <v>0</v>
      </c>
      <c r="P142" s="823">
        <f t="shared" si="26"/>
        <v>0</v>
      </c>
      <c r="Q142" s="824">
        <f t="shared" si="26"/>
        <v>0</v>
      </c>
      <c r="R142" s="1600">
        <f t="shared" si="15"/>
        <v>0</v>
      </c>
      <c r="S142" s="1592" t="str">
        <f>LEFT(J27,1)</f>
        <v>0</v>
      </c>
      <c r="T142" s="1593"/>
    </row>
    <row r="143" spans="1:19" ht="16.5" thickTop="1">
      <c r="A143" s="29">
        <v>132</v>
      </c>
      <c r="H143" s="841"/>
      <c r="I143" s="1340"/>
      <c r="J143" s="1341"/>
      <c r="K143" s="1188"/>
      <c r="L143" s="838"/>
      <c r="M143" s="838"/>
      <c r="N143" s="838"/>
      <c r="O143" s="838"/>
      <c r="P143" s="838"/>
      <c r="Q143" s="838"/>
      <c r="R143" s="4">
        <f>R142</f>
        <v>0</v>
      </c>
      <c r="S143" s="553"/>
    </row>
    <row r="144" spans="1:19" ht="15">
      <c r="A144" s="29">
        <v>133</v>
      </c>
      <c r="H144" s="841"/>
      <c r="I144" s="1250"/>
      <c r="J144" s="1342"/>
      <c r="K144" s="1343"/>
      <c r="L144" s="839"/>
      <c r="M144" s="839"/>
      <c r="N144" s="839"/>
      <c r="O144" s="839"/>
      <c r="P144" s="839"/>
      <c r="Q144" s="839"/>
      <c r="R144" s="4">
        <f>R142</f>
        <v>0</v>
      </c>
      <c r="S144" s="553"/>
    </row>
    <row r="145" spans="1:19" ht="15">
      <c r="A145" s="29">
        <v>134</v>
      </c>
      <c r="H145" s="841"/>
      <c r="I145" s="838"/>
      <c r="J145" s="1185"/>
      <c r="K145" s="1213"/>
      <c r="L145" s="839"/>
      <c r="M145" s="839"/>
      <c r="N145" s="839"/>
      <c r="O145" s="839"/>
      <c r="P145" s="839"/>
      <c r="Q145" s="839"/>
      <c r="R145" s="4">
        <f>R142</f>
        <v>0</v>
      </c>
      <c r="S145" s="553"/>
    </row>
    <row r="146" spans="1:19" ht="15">
      <c r="A146" s="29">
        <v>135</v>
      </c>
      <c r="H146" s="841"/>
      <c r="I146" s="1748">
        <f>$B$7</f>
        <v>0</v>
      </c>
      <c r="J146" s="1749"/>
      <c r="K146" s="1749"/>
      <c r="L146" s="839"/>
      <c r="M146" s="839"/>
      <c r="N146" s="839"/>
      <c r="O146" s="839"/>
      <c r="P146" s="839"/>
      <c r="Q146" s="839"/>
      <c r="R146" s="4">
        <f>R142</f>
        <v>0</v>
      </c>
      <c r="S146" s="553"/>
    </row>
    <row r="147" spans="1:19" ht="15.75">
      <c r="A147" s="29">
        <v>136</v>
      </c>
      <c r="H147" s="841"/>
      <c r="I147" s="838"/>
      <c r="J147" s="1185"/>
      <c r="K147" s="1213"/>
      <c r="L147" s="1214" t="s">
        <v>182</v>
      </c>
      <c r="M147" s="1214" t="s">
        <v>1051</v>
      </c>
      <c r="N147" s="839"/>
      <c r="O147" s="839"/>
      <c r="P147" s="839"/>
      <c r="Q147" s="839"/>
      <c r="R147" s="4">
        <f>R142</f>
        <v>0</v>
      </c>
      <c r="S147" s="553"/>
    </row>
    <row r="148" spans="1:19" ht="27" customHeight="1">
      <c r="A148" s="29">
        <v>137</v>
      </c>
      <c r="H148" s="841"/>
      <c r="I148" s="1750">
        <f>$B$9</f>
        <v>0</v>
      </c>
      <c r="J148" s="1751"/>
      <c r="K148" s="1752"/>
      <c r="L148" s="1132">
        <f>$E$9</f>
        <v>0</v>
      </c>
      <c r="M148" s="1218">
        <f>$F$9</f>
        <v>0</v>
      </c>
      <c r="N148" s="839"/>
      <c r="O148" s="839"/>
      <c r="P148" s="839"/>
      <c r="Q148" s="839"/>
      <c r="R148" s="4">
        <f>R142</f>
        <v>0</v>
      </c>
      <c r="S148" s="553"/>
    </row>
    <row r="149" spans="1:19" ht="15">
      <c r="A149" s="29">
        <v>138</v>
      </c>
      <c r="H149" s="841"/>
      <c r="I149" s="1219">
        <f>$B$10</f>
        <v>0</v>
      </c>
      <c r="J149" s="838"/>
      <c r="K149" s="1188"/>
      <c r="L149" s="1220"/>
      <c r="M149" s="1220"/>
      <c r="N149" s="839"/>
      <c r="O149" s="839"/>
      <c r="P149" s="839"/>
      <c r="Q149" s="839"/>
      <c r="R149" s="4">
        <f>R142</f>
        <v>0</v>
      </c>
      <c r="S149" s="553"/>
    </row>
    <row r="150" spans="1:19" ht="6" customHeight="1">
      <c r="A150" s="29">
        <v>139</v>
      </c>
      <c r="H150" s="841"/>
      <c r="I150" s="1219"/>
      <c r="J150" s="838"/>
      <c r="K150" s="1188"/>
      <c r="L150" s="1219"/>
      <c r="M150" s="838"/>
      <c r="N150" s="839"/>
      <c r="O150" s="839"/>
      <c r="P150" s="839"/>
      <c r="Q150" s="839"/>
      <c r="R150" s="4">
        <f>R142</f>
        <v>0</v>
      </c>
      <c r="S150" s="553"/>
    </row>
    <row r="151" spans="1:19" ht="27" customHeight="1">
      <c r="A151" s="29">
        <v>140</v>
      </c>
      <c r="H151" s="841"/>
      <c r="I151" s="1784">
        <f>$B$12</f>
        <v>0</v>
      </c>
      <c r="J151" s="1785"/>
      <c r="K151" s="1786"/>
      <c r="L151" s="1221" t="s">
        <v>1804</v>
      </c>
      <c r="M151" s="1344">
        <f>$F$12</f>
        <v>0</v>
      </c>
      <c r="N151" s="839"/>
      <c r="O151" s="839"/>
      <c r="P151" s="839"/>
      <c r="Q151" s="839"/>
      <c r="R151" s="4">
        <f>R142</f>
        <v>0</v>
      </c>
      <c r="S151" s="553"/>
    </row>
    <row r="152" spans="1:19" ht="15.75">
      <c r="A152" s="29">
        <v>141</v>
      </c>
      <c r="H152" s="841"/>
      <c r="I152" s="1224">
        <f>$B$13</f>
        <v>0</v>
      </c>
      <c r="J152" s="838"/>
      <c r="K152" s="1188"/>
      <c r="L152" s="1225"/>
      <c r="M152" s="1226"/>
      <c r="N152" s="839"/>
      <c r="O152" s="839"/>
      <c r="P152" s="839"/>
      <c r="Q152" s="839"/>
      <c r="R152" s="4">
        <f>R142</f>
        <v>0</v>
      </c>
      <c r="S152" s="553"/>
    </row>
    <row r="153" spans="1:19" ht="21.75" customHeight="1">
      <c r="A153" s="29">
        <v>142</v>
      </c>
      <c r="H153" s="841"/>
      <c r="I153" s="1345"/>
      <c r="J153" s="1345"/>
      <c r="K153" s="1346" t="s">
        <v>1929</v>
      </c>
      <c r="L153" s="1347">
        <f>$E$15</f>
        <v>0</v>
      </c>
      <c r="M153" s="1348">
        <f>$F$15</f>
        <v>0</v>
      </c>
      <c r="N153" s="439"/>
      <c r="O153" s="439"/>
      <c r="P153" s="439"/>
      <c r="Q153" s="439"/>
      <c r="R153" s="4">
        <f>R142</f>
        <v>0</v>
      </c>
      <c r="S153" s="553"/>
    </row>
    <row r="154" spans="1:19" ht="18.75" customHeight="1" thickBot="1">
      <c r="A154" s="29">
        <v>143</v>
      </c>
      <c r="H154" s="841"/>
      <c r="I154" s="1220"/>
      <c r="J154" s="1185"/>
      <c r="K154" s="1349" t="s">
        <v>542</v>
      </c>
      <c r="L154" s="839"/>
      <c r="M154" s="1350" t="s">
        <v>185</v>
      </c>
      <c r="N154" s="1350"/>
      <c r="O154" s="439"/>
      <c r="P154" s="1350"/>
      <c r="Q154" s="439"/>
      <c r="R154" s="4">
        <f>R142</f>
        <v>0</v>
      </c>
      <c r="S154" s="553"/>
    </row>
    <row r="155" spans="1:19" ht="21" customHeight="1">
      <c r="A155" s="29">
        <v>144</v>
      </c>
      <c r="H155" s="841"/>
      <c r="I155" s="1351" t="s">
        <v>484</v>
      </c>
      <c r="J155" s="1352" t="s">
        <v>485</v>
      </c>
      <c r="K155" s="1353" t="s">
        <v>486</v>
      </c>
      <c r="L155" s="1354" t="s">
        <v>487</v>
      </c>
      <c r="M155" s="1355" t="s">
        <v>488</v>
      </c>
      <c r="N155" s="840"/>
      <c r="O155" s="840"/>
      <c r="P155" s="840"/>
      <c r="Q155" s="840"/>
      <c r="R155" s="4">
        <f>R142</f>
        <v>0</v>
      </c>
      <c r="S155" s="553"/>
    </row>
    <row r="156" spans="1:19" ht="18.75" customHeight="1">
      <c r="A156" s="29">
        <v>145</v>
      </c>
      <c r="H156" s="841"/>
      <c r="I156" s="1356"/>
      <c r="J156" s="1357" t="s">
        <v>489</v>
      </c>
      <c r="K156" s="1358" t="s">
        <v>490</v>
      </c>
      <c r="L156" s="1382"/>
      <c r="M156" s="1383"/>
      <c r="N156" s="840"/>
      <c r="O156" s="840"/>
      <c r="P156" s="840"/>
      <c r="Q156" s="840"/>
      <c r="R156" s="212">
        <f aca="true" t="shared" si="27" ref="R156:R177">(IF($E156&lt;&gt;0,$K$2,IF($F156&lt;&gt;0,$K$2,"")))</f>
      </c>
      <c r="S156" s="553"/>
    </row>
    <row r="157" spans="1:19" ht="18.75" customHeight="1">
      <c r="A157" s="29">
        <v>146</v>
      </c>
      <c r="H157" s="841"/>
      <c r="I157" s="1359"/>
      <c r="J157" s="1360" t="s">
        <v>491</v>
      </c>
      <c r="K157" s="1361" t="s">
        <v>492</v>
      </c>
      <c r="L157" s="1384"/>
      <c r="M157" s="1385"/>
      <c r="N157" s="840"/>
      <c r="O157" s="840"/>
      <c r="P157" s="840"/>
      <c r="Q157" s="840"/>
      <c r="R157" s="212">
        <f t="shared" si="27"/>
      </c>
      <c r="S157" s="553"/>
    </row>
    <row r="158" spans="1:19" ht="18.75" customHeight="1">
      <c r="A158" s="29">
        <v>147</v>
      </c>
      <c r="H158" s="841"/>
      <c r="I158" s="1362"/>
      <c r="J158" s="1363" t="s">
        <v>493</v>
      </c>
      <c r="K158" s="1364" t="s">
        <v>494</v>
      </c>
      <c r="L158" s="1386"/>
      <c r="M158" s="1387"/>
      <c r="N158" s="840"/>
      <c r="O158" s="840"/>
      <c r="P158" s="840"/>
      <c r="Q158" s="840"/>
      <c r="R158" s="212">
        <f t="shared" si="27"/>
      </c>
      <c r="S158" s="553"/>
    </row>
    <row r="159" spans="1:19" ht="18.75" customHeight="1">
      <c r="A159" s="29">
        <v>148</v>
      </c>
      <c r="H159" s="841"/>
      <c r="I159" s="1356"/>
      <c r="J159" s="1357" t="s">
        <v>495</v>
      </c>
      <c r="K159" s="1358" t="s">
        <v>496</v>
      </c>
      <c r="L159" s="1388"/>
      <c r="M159" s="1389"/>
      <c r="N159" s="840"/>
      <c r="O159" s="840"/>
      <c r="P159" s="840"/>
      <c r="Q159" s="840"/>
      <c r="R159" s="212">
        <f t="shared" si="27"/>
      </c>
      <c r="S159" s="553"/>
    </row>
    <row r="160" spans="1:19" ht="18.75" customHeight="1">
      <c r="A160" s="29">
        <v>149</v>
      </c>
      <c r="H160" s="841"/>
      <c r="I160" s="1359"/>
      <c r="J160" s="1360" t="s">
        <v>497</v>
      </c>
      <c r="K160" s="1361" t="s">
        <v>492</v>
      </c>
      <c r="L160" s="1384"/>
      <c r="M160" s="1385"/>
      <c r="N160" s="840"/>
      <c r="O160" s="840"/>
      <c r="P160" s="840"/>
      <c r="Q160" s="840"/>
      <c r="R160" s="212">
        <f t="shared" si="27"/>
      </c>
      <c r="S160" s="553"/>
    </row>
    <row r="161" spans="1:19" ht="18.75" customHeight="1">
      <c r="A161" s="29">
        <v>150</v>
      </c>
      <c r="H161" s="841"/>
      <c r="I161" s="1365"/>
      <c r="J161" s="1366" t="s">
        <v>498</v>
      </c>
      <c r="K161" s="1367" t="s">
        <v>499</v>
      </c>
      <c r="L161" s="1390"/>
      <c r="M161" s="1391"/>
      <c r="N161" s="840"/>
      <c r="O161" s="840"/>
      <c r="P161" s="840"/>
      <c r="Q161" s="840"/>
      <c r="R161" s="212">
        <f t="shared" si="27"/>
      </c>
      <c r="S161" s="553"/>
    </row>
    <row r="162" spans="1:19" ht="18.75" customHeight="1">
      <c r="A162" s="29">
        <v>151</v>
      </c>
      <c r="H162" s="841"/>
      <c r="I162" s="1356"/>
      <c r="J162" s="1357" t="s">
        <v>500</v>
      </c>
      <c r="K162" s="1358" t="s">
        <v>501</v>
      </c>
      <c r="L162" s="1392"/>
      <c r="M162" s="1393"/>
      <c r="N162" s="840"/>
      <c r="O162" s="840"/>
      <c r="P162" s="840"/>
      <c r="Q162" s="840"/>
      <c r="R162" s="212">
        <f t="shared" si="27"/>
      </c>
      <c r="S162" s="553"/>
    </row>
    <row r="163" spans="1:19" ht="18.75" customHeight="1">
      <c r="A163" s="29">
        <v>152</v>
      </c>
      <c r="H163" s="841"/>
      <c r="I163" s="1359"/>
      <c r="J163" s="1368" t="s">
        <v>502</v>
      </c>
      <c r="K163" s="1369" t="s">
        <v>503</v>
      </c>
      <c r="L163" s="1394"/>
      <c r="M163" s="1395"/>
      <c r="N163" s="840"/>
      <c r="O163" s="840"/>
      <c r="P163" s="840"/>
      <c r="Q163" s="840"/>
      <c r="R163" s="212">
        <f t="shared" si="27"/>
      </c>
      <c r="S163" s="553"/>
    </row>
    <row r="164" spans="1:19" ht="18.75" customHeight="1">
      <c r="A164" s="29">
        <v>153</v>
      </c>
      <c r="H164" s="841"/>
      <c r="I164" s="1365"/>
      <c r="J164" s="1363" t="s">
        <v>504</v>
      </c>
      <c r="K164" s="1364" t="s">
        <v>505</v>
      </c>
      <c r="L164" s="1396"/>
      <c r="M164" s="1397"/>
      <c r="N164" s="840"/>
      <c r="O164" s="840"/>
      <c r="P164" s="840"/>
      <c r="Q164" s="840"/>
      <c r="R164" s="212">
        <f t="shared" si="27"/>
      </c>
      <c r="S164" s="553"/>
    </row>
    <row r="165" spans="1:19" ht="18.75" customHeight="1">
      <c r="A165" s="29">
        <v>154</v>
      </c>
      <c r="H165" s="841"/>
      <c r="I165" s="1356"/>
      <c r="J165" s="1357" t="s">
        <v>506</v>
      </c>
      <c r="K165" s="1358" t="s">
        <v>507</v>
      </c>
      <c r="L165" s="1388"/>
      <c r="M165" s="1389"/>
      <c r="N165" s="840"/>
      <c r="O165" s="840"/>
      <c r="P165" s="840"/>
      <c r="Q165" s="840"/>
      <c r="R165" s="212">
        <f t="shared" si="27"/>
      </c>
      <c r="S165" s="553"/>
    </row>
    <row r="166" spans="1:19" ht="18.75" customHeight="1">
      <c r="A166" s="29">
        <v>155</v>
      </c>
      <c r="H166" s="841"/>
      <c r="I166" s="1359"/>
      <c r="J166" s="1368" t="s">
        <v>508</v>
      </c>
      <c r="K166" s="1369" t="s">
        <v>509</v>
      </c>
      <c r="L166" s="1398"/>
      <c r="M166" s="1399"/>
      <c r="N166" s="840"/>
      <c r="O166" s="840"/>
      <c r="P166" s="840"/>
      <c r="Q166" s="840"/>
      <c r="R166" s="212">
        <f t="shared" si="27"/>
      </c>
      <c r="S166" s="553"/>
    </row>
    <row r="167" spans="1:19" ht="18.75" customHeight="1">
      <c r="A167" s="29">
        <v>156</v>
      </c>
      <c r="H167" s="841"/>
      <c r="I167" s="1365"/>
      <c r="J167" s="1363" t="s">
        <v>510</v>
      </c>
      <c r="K167" s="1364" t="s">
        <v>511</v>
      </c>
      <c r="L167" s="1386"/>
      <c r="M167" s="1387"/>
      <c r="N167" s="840"/>
      <c r="O167" s="840"/>
      <c r="P167" s="840"/>
      <c r="Q167" s="840"/>
      <c r="R167" s="212">
        <f t="shared" si="27"/>
      </c>
      <c r="S167" s="553"/>
    </row>
    <row r="168" spans="1:19" ht="18.75" customHeight="1">
      <c r="A168" s="29">
        <v>157</v>
      </c>
      <c r="H168" s="841"/>
      <c r="I168" s="1356"/>
      <c r="J168" s="1357" t="s">
        <v>512</v>
      </c>
      <c r="K168" s="1358" t="s">
        <v>421</v>
      </c>
      <c r="L168" s="1388"/>
      <c r="M168" s="1389"/>
      <c r="N168" s="840"/>
      <c r="O168" s="840"/>
      <c r="P168" s="840"/>
      <c r="Q168" s="840"/>
      <c r="R168" s="212">
        <f t="shared" si="27"/>
      </c>
      <c r="S168" s="553"/>
    </row>
    <row r="169" spans="1:19" ht="18.75" customHeight="1">
      <c r="A169" s="29">
        <v>158</v>
      </c>
      <c r="H169" s="841"/>
      <c r="I169" s="1356"/>
      <c r="J169" s="1357" t="s">
        <v>422</v>
      </c>
      <c r="K169" s="1358" t="s">
        <v>22</v>
      </c>
      <c r="L169" s="1400"/>
      <c r="M169" s="1401"/>
      <c r="N169" s="840"/>
      <c r="O169" s="840"/>
      <c r="P169" s="840"/>
      <c r="Q169" s="840"/>
      <c r="R169" s="212">
        <f t="shared" si="27"/>
      </c>
      <c r="S169" s="553"/>
    </row>
    <row r="170" spans="1:19" ht="18.75" customHeight="1">
      <c r="A170" s="29">
        <v>159</v>
      </c>
      <c r="H170" s="841"/>
      <c r="I170" s="1356"/>
      <c r="J170" s="1357" t="s">
        <v>423</v>
      </c>
      <c r="K170" s="1358" t="s">
        <v>20</v>
      </c>
      <c r="L170" s="1388"/>
      <c r="M170" s="1389"/>
      <c r="N170" s="840"/>
      <c r="O170" s="840"/>
      <c r="P170" s="840"/>
      <c r="Q170" s="840"/>
      <c r="R170" s="212">
        <f t="shared" si="27"/>
      </c>
      <c r="S170" s="553"/>
    </row>
    <row r="171" spans="1:19" ht="18.75" customHeight="1">
      <c r="A171" s="29">
        <v>160</v>
      </c>
      <c r="H171" s="841"/>
      <c r="I171" s="1356"/>
      <c r="J171" s="1357" t="s">
        <v>424</v>
      </c>
      <c r="K171" s="1358" t="s">
        <v>21</v>
      </c>
      <c r="L171" s="1388"/>
      <c r="M171" s="1389"/>
      <c r="N171" s="840"/>
      <c r="O171" s="840"/>
      <c r="P171" s="840"/>
      <c r="Q171" s="840"/>
      <c r="R171" s="212">
        <f t="shared" si="27"/>
      </c>
      <c r="S171" s="553"/>
    </row>
    <row r="172" spans="1:19" ht="18.75" customHeight="1">
      <c r="A172" s="29">
        <v>161</v>
      </c>
      <c r="H172" s="841"/>
      <c r="I172" s="1356"/>
      <c r="J172" s="1357" t="s">
        <v>425</v>
      </c>
      <c r="K172" s="1358" t="s">
        <v>426</v>
      </c>
      <c r="L172" s="1388"/>
      <c r="M172" s="1389"/>
      <c r="N172" s="840"/>
      <c r="O172" s="840"/>
      <c r="P172" s="840"/>
      <c r="Q172" s="840"/>
      <c r="R172" s="212">
        <f t="shared" si="27"/>
      </c>
      <c r="S172" s="553"/>
    </row>
    <row r="173" spans="1:19" ht="18.75" customHeight="1">
      <c r="A173" s="29">
        <v>162</v>
      </c>
      <c r="H173" s="841"/>
      <c r="I173" s="1356"/>
      <c r="J173" s="1357" t="s">
        <v>427</v>
      </c>
      <c r="K173" s="1358" t="s">
        <v>428</v>
      </c>
      <c r="L173" s="1388"/>
      <c r="M173" s="1389"/>
      <c r="N173" s="840"/>
      <c r="O173" s="840"/>
      <c r="P173" s="840"/>
      <c r="Q173" s="840"/>
      <c r="R173" s="212">
        <f t="shared" si="27"/>
      </c>
      <c r="S173" s="553"/>
    </row>
    <row r="174" spans="1:19" ht="18.75" customHeight="1">
      <c r="A174" s="29">
        <v>163</v>
      </c>
      <c r="H174" s="841"/>
      <c r="I174" s="1356"/>
      <c r="J174" s="1357" t="s">
        <v>429</v>
      </c>
      <c r="K174" s="1358" t="s">
        <v>430</v>
      </c>
      <c r="L174" s="1388"/>
      <c r="M174" s="1389"/>
      <c r="N174" s="840"/>
      <c r="O174" s="840"/>
      <c r="P174" s="840"/>
      <c r="Q174" s="840"/>
      <c r="R174" s="212">
        <f t="shared" si="27"/>
      </c>
      <c r="S174" s="553"/>
    </row>
    <row r="175" spans="1:19" ht="18.75" customHeight="1">
      <c r="A175" s="29">
        <v>164</v>
      </c>
      <c r="H175" s="841"/>
      <c r="I175" s="1356"/>
      <c r="J175" s="1357" t="s">
        <v>431</v>
      </c>
      <c r="K175" s="1358" t="s">
        <v>432</v>
      </c>
      <c r="L175" s="1388"/>
      <c r="M175" s="1389"/>
      <c r="N175" s="840"/>
      <c r="O175" s="840"/>
      <c r="P175" s="840"/>
      <c r="Q175" s="840"/>
      <c r="R175" s="212">
        <f t="shared" si="27"/>
      </c>
      <c r="S175" s="553"/>
    </row>
    <row r="176" spans="1:19" ht="18.75" customHeight="1">
      <c r="A176" s="29">
        <v>165</v>
      </c>
      <c r="H176" s="841"/>
      <c r="I176" s="1356"/>
      <c r="J176" s="1357" t="s">
        <v>433</v>
      </c>
      <c r="K176" s="1358" t="s">
        <v>434</v>
      </c>
      <c r="L176" s="1388"/>
      <c r="M176" s="1389"/>
      <c r="N176" s="840"/>
      <c r="O176" s="840"/>
      <c r="P176" s="840"/>
      <c r="Q176" s="840"/>
      <c r="R176" s="212">
        <f t="shared" si="27"/>
      </c>
      <c r="S176" s="553"/>
    </row>
    <row r="177" spans="1:19" ht="18.75" customHeight="1" thickBot="1">
      <c r="A177" s="29">
        <v>166</v>
      </c>
      <c r="H177" s="841"/>
      <c r="I177" s="1370"/>
      <c r="J177" s="1371" t="s">
        <v>435</v>
      </c>
      <c r="K177" s="1372" t="s">
        <v>436</v>
      </c>
      <c r="L177" s="1402"/>
      <c r="M177" s="1403"/>
      <c r="N177" s="840"/>
      <c r="O177" s="840"/>
      <c r="P177" s="840"/>
      <c r="Q177" s="840"/>
      <c r="R177" s="212">
        <f t="shared" si="27"/>
      </c>
      <c r="S177" s="553"/>
    </row>
    <row r="178" spans="1:19" ht="31.5" customHeight="1" thickTop="1">
      <c r="A178" s="29">
        <v>167</v>
      </c>
      <c r="H178" s="841"/>
      <c r="I178" s="1373" t="s">
        <v>1049</v>
      </c>
      <c r="J178" s="1374"/>
      <c r="K178" s="1375"/>
      <c r="L178" s="840"/>
      <c r="M178" s="840"/>
      <c r="N178" s="840"/>
      <c r="O178" s="840"/>
      <c r="P178" s="840"/>
      <c r="Q178" s="840"/>
      <c r="R178" s="4">
        <f>R142</f>
        <v>0</v>
      </c>
      <c r="S178" s="553"/>
    </row>
    <row r="179" spans="1:19" ht="35.25" customHeight="1">
      <c r="A179" s="29">
        <v>168</v>
      </c>
      <c r="H179" s="841"/>
      <c r="I179" s="1755" t="s">
        <v>437</v>
      </c>
      <c r="J179" s="1755"/>
      <c r="K179" s="1755"/>
      <c r="L179" s="840"/>
      <c r="M179" s="840"/>
      <c r="N179" s="840"/>
      <c r="O179" s="840"/>
      <c r="P179" s="840"/>
      <c r="Q179" s="840"/>
      <c r="R179" s="4">
        <f>R142</f>
        <v>0</v>
      </c>
      <c r="S179" s="553"/>
    </row>
    <row r="180" spans="1:19" ht="18.75" customHeight="1">
      <c r="A180" s="29">
        <v>169</v>
      </c>
      <c r="I180" s="28"/>
      <c r="J180" s="28"/>
      <c r="K180" s="1376"/>
      <c r="L180" s="28"/>
      <c r="M180" s="28"/>
      <c r="N180" s="28"/>
      <c r="O180" s="28"/>
      <c r="P180" s="28"/>
      <c r="Q180" s="28"/>
      <c r="R180" s="4">
        <f>R142</f>
        <v>0</v>
      </c>
      <c r="S180" s="553"/>
    </row>
    <row r="181" spans="9:18" ht="51" customHeight="1">
      <c r="I181" s="211"/>
      <c r="J181" s="211"/>
      <c r="K181" s="211"/>
      <c r="L181" s="211"/>
      <c r="M181" s="211"/>
      <c r="N181" s="211"/>
      <c r="O181" s="211"/>
      <c r="P181" s="211"/>
      <c r="Q181" s="211"/>
      <c r="R181" s="41">
        <f>(IF(L142&lt;&gt;0,$G$2,IF(Q142&lt;&gt;0,$G$2,"")))</f>
      </c>
    </row>
    <row r="182" spans="9:18" ht="18.75">
      <c r="I182" s="211"/>
      <c r="J182" s="211"/>
      <c r="K182" s="483"/>
      <c r="L182" s="211"/>
      <c r="M182" s="211"/>
      <c r="N182" s="211"/>
      <c r="O182" s="211"/>
      <c r="P182" s="211"/>
      <c r="Q182" s="211"/>
      <c r="R182" s="41">
        <f>(IF(L143&lt;&gt;0,$G$2,IF(Q143&lt;&gt;0,$G$2,"")))</f>
      </c>
    </row>
    <row r="183" spans="9:18" ht="18.75">
      <c r="I183" s="211"/>
      <c r="J183" s="211"/>
      <c r="K183" s="211"/>
      <c r="L183" s="211"/>
      <c r="M183" s="211"/>
      <c r="N183" s="211"/>
      <c r="O183" s="211"/>
      <c r="P183" s="211"/>
      <c r="Q183" s="211"/>
      <c r="R183" s="41">
        <f>(IF(L142&lt;&gt;0,$G$2,IF(Q142&lt;&gt;0,$G$2,"")))</f>
      </c>
    </row>
    <row r="184" spans="9:18" ht="18.75">
      <c r="I184" s="211"/>
      <c r="J184" s="211"/>
      <c r="K184" s="211"/>
      <c r="L184" s="211"/>
      <c r="M184" s="211"/>
      <c r="N184" s="211"/>
      <c r="O184" s="211"/>
      <c r="P184" s="211"/>
      <c r="Q184" s="211"/>
      <c r="R184" s="41">
        <f>(IF(L142&lt;&gt;0,$G$2,IF(Q142&lt;&gt;0,$G$2,"")))</f>
      </c>
    </row>
    <row r="185" spans="9:18" ht="18.75" customHeight="1">
      <c r="I185" s="211"/>
      <c r="J185" s="211"/>
      <c r="K185" s="211"/>
      <c r="L185" s="211"/>
      <c r="M185" s="211"/>
      <c r="N185" s="211"/>
      <c r="O185" s="211"/>
      <c r="P185" s="211"/>
      <c r="Q185" s="211"/>
      <c r="R185" s="41">
        <f>(IF(L142&lt;&gt;0,$G$2,IF(Q142&lt;&gt;0,$G$2,"")))</f>
      </c>
    </row>
    <row r="186" spans="9:18" ht="18.75" customHeight="1">
      <c r="I186" s="211"/>
      <c r="J186" s="211"/>
      <c r="K186" s="211"/>
      <c r="L186" s="211"/>
      <c r="M186" s="211"/>
      <c r="N186" s="211"/>
      <c r="O186" s="211"/>
      <c r="P186" s="211"/>
      <c r="Q186" s="211"/>
      <c r="R186" s="41">
        <f>(IF(L142&lt;&gt;0,$G$2,IF(Q142&lt;&gt;0,$G$2,"")))</f>
      </c>
    </row>
    <row r="187" spans="9:18" ht="18.75">
      <c r="I187" s="211"/>
      <c r="J187" s="211"/>
      <c r="K187" s="211"/>
      <c r="L187" s="211"/>
      <c r="M187" s="211"/>
      <c r="N187" s="211"/>
      <c r="O187" s="211"/>
      <c r="P187" s="211"/>
      <c r="Q187" s="211"/>
      <c r="R187" s="41">
        <f>(IF(L142&lt;&gt;0,$G$2,IF(Q142&lt;&gt;0,$G$2,"")))</f>
      </c>
    </row>
    <row r="188" spans="9:17" ht="12.75"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9:17" ht="12.75"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9:17" ht="12.75"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9:17" ht="12.75"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9:17" ht="12.75"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9:17" ht="12.75"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9:17" ht="12.75"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9:17" ht="12.75"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9:17" ht="12.75"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9:17" ht="12.75"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9:17" ht="12.75"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9:17" ht="12.75"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9:17" ht="12.75"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9:17" ht="12.75"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9:17" ht="12.75"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9:17" ht="12.75"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9:17" ht="12.75"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9:17" ht="12.75"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9:17" ht="12.75"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9:17" ht="12.75"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9:17" ht="12.75"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9:17" ht="12.75"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9:17" ht="12.75"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9:17" ht="12.75"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9:17" ht="12.75"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9:17" ht="12.75"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9:17" ht="12.75"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9:17" ht="12.75"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9:17" ht="12.75"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9:17" ht="12.75"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9:17" ht="12.75"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9:17" ht="12.75"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9:17" ht="12.75"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9:17" ht="12.75"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9:17" ht="12.75"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9:17" ht="12.75"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9:17" ht="12.75"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9:17" ht="12.75"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9:17" ht="12.75"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9:17" ht="12.75"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9:17" ht="12.75"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9:17" ht="12.75"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9:17" ht="12.75"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9:17" ht="12.75"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9:17" ht="12.75"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9:17" ht="12.75"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9:17" ht="12.75"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9:17" ht="12.75"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9:17" ht="12.75"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9:17" ht="12.75"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9:17" ht="12.75"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9:17" ht="12.75"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9:17" ht="12.75"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9:17" ht="12.75"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9:17" ht="12.75"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9:17" ht="12.75"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9:17" ht="12.75"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9:17" ht="12.75"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9:17" ht="12.75"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9:17" ht="12.75"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9:17" ht="12.75"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9:17" ht="12.75"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9:17" ht="12.75"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9:17" ht="12.75"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9:17" ht="12.75"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9:17" ht="12.75"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9:17" ht="12.75"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9:17" ht="12.75"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9:17" ht="12.75"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9:17" ht="12.75"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9:17" ht="12.75"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9:17" ht="12.75"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9:17" ht="12.75"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9:17" ht="12.75"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9:17" ht="12.75"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9:17" ht="12.75"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9:17" ht="12.75"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9:17" ht="12.75"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9:17" ht="12.75"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9:17" ht="12.75"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9:17" ht="12.75"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9:17" ht="12.75"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9:17" ht="12.75"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9:17" ht="12.75"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9:17" ht="12.75"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9:17" ht="12.75"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9:17" ht="12.75"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9:17" ht="12.75"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9:17" ht="12.75">
      <c r="I276" s="33"/>
      <c r="J276" s="33"/>
      <c r="K276" s="33"/>
      <c r="L276" s="33"/>
      <c r="M276" s="33"/>
      <c r="N276" s="33"/>
      <c r="O276" s="211"/>
      <c r="P276" s="33"/>
      <c r="Q276" s="211"/>
    </row>
    <row r="277" spans="9:17" ht="12.75">
      <c r="I277" s="33"/>
      <c r="J277" s="33"/>
      <c r="K277" s="33"/>
      <c r="L277" s="33"/>
      <c r="M277" s="33"/>
      <c r="N277" s="33"/>
      <c r="O277" s="211"/>
      <c r="P277" s="33"/>
      <c r="Q277" s="211"/>
    </row>
    <row r="278" spans="9:17" ht="12.75">
      <c r="I278" s="33"/>
      <c r="J278" s="33"/>
      <c r="K278" s="33"/>
      <c r="L278" s="33"/>
      <c r="M278" s="33"/>
      <c r="N278" s="33"/>
      <c r="O278" s="211"/>
      <c r="P278" s="33"/>
      <c r="Q278" s="211"/>
    </row>
    <row r="279" spans="9:17" ht="12.75">
      <c r="I279" s="33"/>
      <c r="J279" s="33"/>
      <c r="K279" s="33"/>
      <c r="L279" s="33"/>
      <c r="M279" s="33"/>
      <c r="N279" s="33"/>
      <c r="O279" s="211"/>
      <c r="P279" s="33"/>
      <c r="Q279" s="211"/>
    </row>
    <row r="280" spans="9:17" ht="12.75">
      <c r="I280" s="33"/>
      <c r="J280" s="33"/>
      <c r="K280" s="33"/>
      <c r="L280" s="33"/>
      <c r="M280" s="33"/>
      <c r="N280" s="33"/>
      <c r="O280" s="211"/>
      <c r="P280" s="33"/>
      <c r="Q280" s="211"/>
    </row>
    <row r="281" spans="9:17" ht="12.75">
      <c r="I281" s="33"/>
      <c r="J281" s="33"/>
      <c r="K281" s="33"/>
      <c r="L281" s="33"/>
      <c r="M281" s="33"/>
      <c r="N281" s="33"/>
      <c r="O281" s="211"/>
      <c r="P281" s="33"/>
      <c r="Q281" s="211"/>
    </row>
    <row r="282" spans="9:17" ht="12.75">
      <c r="I282" s="33"/>
      <c r="J282" s="33"/>
      <c r="K282" s="33"/>
      <c r="L282" s="33"/>
      <c r="M282" s="33"/>
      <c r="N282" s="33"/>
      <c r="O282" s="211"/>
      <c r="P282" s="33"/>
      <c r="Q282" s="211"/>
    </row>
    <row r="283" spans="9:17" ht="12.75">
      <c r="I283" s="33"/>
      <c r="J283" s="33"/>
      <c r="K283" s="33"/>
      <c r="L283" s="33"/>
      <c r="M283" s="33"/>
      <c r="N283" s="33"/>
      <c r="O283" s="211"/>
      <c r="P283" s="33"/>
      <c r="Q283" s="211"/>
    </row>
    <row r="284" spans="9:17" ht="12.75">
      <c r="I284" s="33"/>
      <c r="J284" s="33"/>
      <c r="K284" s="33"/>
      <c r="L284" s="33"/>
      <c r="M284" s="33"/>
      <c r="N284" s="33"/>
      <c r="O284" s="211"/>
      <c r="P284" s="33"/>
      <c r="Q284" s="211"/>
    </row>
    <row r="285" spans="9:17" ht="12.75">
      <c r="I285" s="33"/>
      <c r="J285" s="33"/>
      <c r="K285" s="33"/>
      <c r="L285" s="33"/>
      <c r="M285" s="33"/>
      <c r="N285" s="33"/>
      <c r="O285" s="211"/>
      <c r="P285" s="33"/>
      <c r="Q285" s="211"/>
    </row>
    <row r="286" spans="9:17" ht="12.75">
      <c r="I286" s="33"/>
      <c r="J286" s="33"/>
      <c r="K286" s="33"/>
      <c r="L286" s="33"/>
      <c r="M286" s="33"/>
      <c r="N286" s="33"/>
      <c r="O286" s="211"/>
      <c r="P286" s="33"/>
      <c r="Q286" s="211"/>
    </row>
    <row r="287" spans="9:17" ht="12.75">
      <c r="I287" s="33"/>
      <c r="J287" s="33"/>
      <c r="K287" s="33"/>
      <c r="L287" s="33"/>
      <c r="M287" s="33"/>
      <c r="N287" s="33"/>
      <c r="O287" s="211"/>
      <c r="P287" s="33"/>
      <c r="Q287" s="211"/>
    </row>
    <row r="288" spans="9:17" ht="12.75">
      <c r="I288" s="33"/>
      <c r="J288" s="33"/>
      <c r="K288" s="33"/>
      <c r="L288" s="33"/>
      <c r="M288" s="33"/>
      <c r="N288" s="33"/>
      <c r="O288" s="211"/>
      <c r="P288" s="33"/>
      <c r="Q288" s="211"/>
    </row>
    <row r="289" spans="9:17" ht="12.75">
      <c r="I289" s="33"/>
      <c r="J289" s="33"/>
      <c r="K289" s="33"/>
      <c r="L289" s="33"/>
      <c r="M289" s="33"/>
      <c r="N289" s="33"/>
      <c r="O289" s="211"/>
      <c r="P289" s="33"/>
      <c r="Q289" s="211"/>
    </row>
    <row r="290" spans="9:17" ht="12.75">
      <c r="I290" s="33"/>
      <c r="J290" s="33"/>
      <c r="K290" s="33"/>
      <c r="L290" s="33"/>
      <c r="M290" s="33"/>
      <c r="N290" s="33"/>
      <c r="O290" s="211"/>
      <c r="P290" s="33"/>
      <c r="Q290" s="211"/>
    </row>
    <row r="291" spans="9:17" ht="12.75">
      <c r="I291" s="33"/>
      <c r="J291" s="33"/>
      <c r="K291" s="33"/>
      <c r="L291" s="33"/>
      <c r="M291" s="33"/>
      <c r="N291" s="33"/>
      <c r="O291" s="211"/>
      <c r="P291" s="33"/>
      <c r="Q291" s="211"/>
    </row>
    <row r="292" spans="9:17" ht="12.75">
      <c r="I292" s="33"/>
      <c r="J292" s="33"/>
      <c r="K292" s="33"/>
      <c r="L292" s="33"/>
      <c r="M292" s="33"/>
      <c r="N292" s="33"/>
      <c r="O292" s="211"/>
      <c r="P292" s="33"/>
      <c r="Q292" s="211"/>
    </row>
    <row r="293" spans="9:17" ht="12.75">
      <c r="I293" s="33"/>
      <c r="J293" s="33"/>
      <c r="K293" s="33"/>
      <c r="L293" s="33"/>
      <c r="M293" s="33"/>
      <c r="N293" s="33"/>
      <c r="O293" s="211"/>
      <c r="P293" s="33"/>
      <c r="Q293" s="211"/>
    </row>
    <row r="294" spans="9:17" ht="12.75">
      <c r="I294" s="33"/>
      <c r="J294" s="33"/>
      <c r="K294" s="33"/>
      <c r="L294" s="33"/>
      <c r="M294" s="33"/>
      <c r="N294" s="33"/>
      <c r="O294" s="211"/>
      <c r="P294" s="33"/>
      <c r="Q294" s="211"/>
    </row>
    <row r="295" spans="9:17" ht="12.75">
      <c r="I295" s="33"/>
      <c r="J295" s="33"/>
      <c r="K295" s="33"/>
      <c r="L295" s="33"/>
      <c r="M295" s="33"/>
      <c r="N295" s="33"/>
      <c r="O295" s="211"/>
      <c r="P295" s="33"/>
      <c r="Q295" s="211"/>
    </row>
    <row r="296" spans="9:17" ht="12.75">
      <c r="I296" s="33"/>
      <c r="J296" s="33"/>
      <c r="K296" s="33"/>
      <c r="L296" s="33"/>
      <c r="M296" s="33"/>
      <c r="N296" s="33"/>
      <c r="O296" s="211"/>
      <c r="P296" s="33"/>
      <c r="Q296" s="211"/>
    </row>
    <row r="297" ht="12.75">
      <c r="K297" s="33"/>
    </row>
  </sheetData>
  <sheetProtection password="81B0" sheet="1" objects="1" scenarios="1"/>
  <mergeCells count="36">
    <mergeCell ref="J110:K110"/>
    <mergeCell ref="J77:K77"/>
    <mergeCell ref="J81:K81"/>
    <mergeCell ref="J78:K78"/>
    <mergeCell ref="J79:K79"/>
    <mergeCell ref="J80:K80"/>
    <mergeCell ref="J109:K109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4" hidden="1" customWidth="1"/>
    <col min="2" max="2" width="125.25390625" style="217" hidden="1" customWidth="1"/>
    <col min="3" max="3" width="22.375" style="214" hidden="1" customWidth="1"/>
    <col min="4" max="4" width="9.125" style="214" hidden="1" customWidth="1"/>
    <col min="5" max="5" width="9.375" style="214" bestFit="1" customWidth="1"/>
    <col min="6" max="16384" width="9.125" style="214" customWidth="1"/>
  </cols>
  <sheetData>
    <row r="1" spans="1:3" ht="14.25">
      <c r="A1" s="239" t="s">
        <v>1763</v>
      </c>
      <c r="B1" s="240" t="s">
        <v>1770</v>
      </c>
      <c r="C1" s="239"/>
    </row>
    <row r="2" spans="1:3" ht="31.5" customHeight="1">
      <c r="A2" s="337">
        <v>0</v>
      </c>
      <c r="B2" s="339" t="s">
        <v>98</v>
      </c>
      <c r="C2" s="338" t="s">
        <v>23</v>
      </c>
    </row>
    <row r="3" spans="1:4" ht="35.25" customHeight="1">
      <c r="A3" s="337">
        <v>33</v>
      </c>
      <c r="B3" s="339" t="s">
        <v>99</v>
      </c>
      <c r="C3" s="338" t="s">
        <v>23</v>
      </c>
      <c r="D3" s="215"/>
    </row>
    <row r="4" spans="1:3" ht="35.25" customHeight="1">
      <c r="A4" s="337">
        <v>42</v>
      </c>
      <c r="B4" s="339" t="s">
        <v>100</v>
      </c>
      <c r="C4" s="338" t="s">
        <v>69</v>
      </c>
    </row>
    <row r="5" spans="1:3" ht="15">
      <c r="A5" s="337">
        <v>96</v>
      </c>
      <c r="B5" s="339" t="s">
        <v>101</v>
      </c>
      <c r="C5" s="338" t="s">
        <v>69</v>
      </c>
    </row>
    <row r="6" spans="1:4" ht="15">
      <c r="A6" s="337">
        <v>97</v>
      </c>
      <c r="B6" s="339" t="s">
        <v>102</v>
      </c>
      <c r="C6" s="338" t="s">
        <v>69</v>
      </c>
      <c r="D6" s="215"/>
    </row>
    <row r="7" spans="1:4" ht="15">
      <c r="A7" s="337">
        <v>98</v>
      </c>
      <c r="B7" s="339" t="s">
        <v>103</v>
      </c>
      <c r="C7" s="338" t="s">
        <v>69</v>
      </c>
      <c r="D7" s="216"/>
    </row>
    <row r="8" spans="1:4" ht="15">
      <c r="A8" s="216"/>
      <c r="B8" s="216"/>
      <c r="C8" s="216"/>
      <c r="D8" s="216"/>
    </row>
    <row r="9" spans="1:4" ht="15">
      <c r="A9" s="215"/>
      <c r="B9" s="215"/>
      <c r="C9" s="213"/>
      <c r="D9" s="216"/>
    </row>
    <row r="10" spans="1:3" ht="14.25">
      <c r="A10" s="239" t="s">
        <v>1763</v>
      </c>
      <c r="B10" s="240" t="s">
        <v>1769</v>
      </c>
      <c r="C10" s="239"/>
    </row>
    <row r="11" spans="1:3" ht="14.25">
      <c r="A11" s="316"/>
      <c r="B11" s="317" t="s">
        <v>70</v>
      </c>
      <c r="C11" s="316"/>
    </row>
    <row r="12" spans="1:3" ht="15.75">
      <c r="A12" s="318">
        <v>1101</v>
      </c>
      <c r="B12" s="319" t="s">
        <v>71</v>
      </c>
      <c r="C12" s="318">
        <v>1101</v>
      </c>
    </row>
    <row r="13" spans="1:3" ht="15.75">
      <c r="A13" s="318">
        <v>1103</v>
      </c>
      <c r="B13" s="320" t="s">
        <v>72</v>
      </c>
      <c r="C13" s="318">
        <v>1103</v>
      </c>
    </row>
    <row r="14" spans="1:3" ht="15.75">
      <c r="A14" s="318">
        <v>1104</v>
      </c>
      <c r="B14" s="321" t="s">
        <v>73</v>
      </c>
      <c r="C14" s="318">
        <v>1104</v>
      </c>
    </row>
    <row r="15" spans="1:3" ht="15.75">
      <c r="A15" s="318">
        <v>1105</v>
      </c>
      <c r="B15" s="321" t="s">
        <v>74</v>
      </c>
      <c r="C15" s="318">
        <v>1105</v>
      </c>
    </row>
    <row r="16" spans="1:3" ht="15.75">
      <c r="A16" s="318">
        <v>1106</v>
      </c>
      <c r="B16" s="321" t="s">
        <v>75</v>
      </c>
      <c r="C16" s="318">
        <v>1106</v>
      </c>
    </row>
    <row r="17" spans="1:3" ht="15.75">
      <c r="A17" s="318">
        <v>1107</v>
      </c>
      <c r="B17" s="321" t="s">
        <v>76</v>
      </c>
      <c r="C17" s="318">
        <v>1107</v>
      </c>
    </row>
    <row r="18" spans="1:3" ht="15.75">
      <c r="A18" s="318">
        <v>1108</v>
      </c>
      <c r="B18" s="321" t="s">
        <v>77</v>
      </c>
      <c r="C18" s="318">
        <v>1108</v>
      </c>
    </row>
    <row r="19" spans="1:3" ht="15.75">
      <c r="A19" s="318">
        <v>1111</v>
      </c>
      <c r="B19" s="322" t="s">
        <v>78</v>
      </c>
      <c r="C19" s="318">
        <v>1111</v>
      </c>
    </row>
    <row r="20" spans="1:3" ht="15.75">
      <c r="A20" s="318">
        <v>1115</v>
      </c>
      <c r="B20" s="322" t="s">
        <v>79</v>
      </c>
      <c r="C20" s="318">
        <v>1115</v>
      </c>
    </row>
    <row r="21" spans="1:3" ht="15.75">
      <c r="A21" s="318">
        <v>1116</v>
      </c>
      <c r="B21" s="322" t="s">
        <v>80</v>
      </c>
      <c r="C21" s="318">
        <v>1116</v>
      </c>
    </row>
    <row r="22" spans="1:3" ht="15.75">
      <c r="A22" s="318">
        <v>1117</v>
      </c>
      <c r="B22" s="322" t="s">
        <v>81</v>
      </c>
      <c r="C22" s="318">
        <v>1117</v>
      </c>
    </row>
    <row r="23" spans="1:3" ht="15.75">
      <c r="A23" s="318">
        <v>1121</v>
      </c>
      <c r="B23" s="321" t="s">
        <v>82</v>
      </c>
      <c r="C23" s="318">
        <v>1121</v>
      </c>
    </row>
    <row r="24" spans="1:3" ht="15.75">
      <c r="A24" s="318">
        <v>1122</v>
      </c>
      <c r="B24" s="321" t="s">
        <v>83</v>
      </c>
      <c r="C24" s="318">
        <v>1122</v>
      </c>
    </row>
    <row r="25" spans="1:3" ht="15.75">
      <c r="A25" s="318">
        <v>1123</v>
      </c>
      <c r="B25" s="321" t="s">
        <v>84</v>
      </c>
      <c r="C25" s="318">
        <v>1123</v>
      </c>
    </row>
    <row r="26" spans="1:3" ht="15.75">
      <c r="A26" s="318">
        <v>1125</v>
      </c>
      <c r="B26" s="323" t="s">
        <v>85</v>
      </c>
      <c r="C26" s="318">
        <v>1125</v>
      </c>
    </row>
    <row r="27" spans="1:3" ht="15.75">
      <c r="A27" s="318">
        <v>1128</v>
      </c>
      <c r="B27" s="321" t="s">
        <v>1236</v>
      </c>
      <c r="C27" s="318">
        <v>1128</v>
      </c>
    </row>
    <row r="28" spans="1:3" ht="15.75">
      <c r="A28" s="318">
        <v>1139</v>
      </c>
      <c r="B28" s="324" t="s">
        <v>1237</v>
      </c>
      <c r="C28" s="318">
        <v>1139</v>
      </c>
    </row>
    <row r="29" spans="1:3" ht="15.75">
      <c r="A29" s="318">
        <v>1141</v>
      </c>
      <c r="B29" s="322" t="s">
        <v>1238</v>
      </c>
      <c r="C29" s="318">
        <v>1141</v>
      </c>
    </row>
    <row r="30" spans="1:3" ht="15.75">
      <c r="A30" s="318">
        <v>1142</v>
      </c>
      <c r="B30" s="321" t="s">
        <v>1239</v>
      </c>
      <c r="C30" s="318">
        <v>1142</v>
      </c>
    </row>
    <row r="31" spans="1:3" ht="15.75">
      <c r="A31" s="318">
        <v>1143</v>
      </c>
      <c r="B31" s="322" t="s">
        <v>1240</v>
      </c>
      <c r="C31" s="318">
        <v>1143</v>
      </c>
    </row>
    <row r="32" spans="1:3" ht="15.75">
      <c r="A32" s="318">
        <v>1144</v>
      </c>
      <c r="B32" s="322" t="s">
        <v>1241</v>
      </c>
      <c r="C32" s="318">
        <v>1144</v>
      </c>
    </row>
    <row r="33" spans="1:3" ht="15.75">
      <c r="A33" s="318">
        <v>1145</v>
      </c>
      <c r="B33" s="321" t="s">
        <v>1242</v>
      </c>
      <c r="C33" s="318">
        <v>1145</v>
      </c>
    </row>
    <row r="34" spans="1:3" ht="15.75">
      <c r="A34" s="318">
        <v>1146</v>
      </c>
      <c r="B34" s="322" t="s">
        <v>1243</v>
      </c>
      <c r="C34" s="318">
        <v>1146</v>
      </c>
    </row>
    <row r="35" spans="1:3" ht="15.75">
      <c r="A35" s="318">
        <v>1147</v>
      </c>
      <c r="B35" s="322" t="s">
        <v>1244</v>
      </c>
      <c r="C35" s="318">
        <v>1147</v>
      </c>
    </row>
    <row r="36" spans="1:3" ht="15.75">
      <c r="A36" s="318">
        <v>1148</v>
      </c>
      <c r="B36" s="322" t="s">
        <v>1245</v>
      </c>
      <c r="C36" s="318">
        <v>1148</v>
      </c>
    </row>
    <row r="37" spans="1:3" ht="15.75">
      <c r="A37" s="318">
        <v>1149</v>
      </c>
      <c r="B37" s="322" t="s">
        <v>1246</v>
      </c>
      <c r="C37" s="318">
        <v>1149</v>
      </c>
    </row>
    <row r="38" spans="1:3" ht="15.75">
      <c r="A38" s="318">
        <v>1151</v>
      </c>
      <c r="B38" s="322" t="s">
        <v>1247</v>
      </c>
      <c r="C38" s="318">
        <v>1151</v>
      </c>
    </row>
    <row r="39" spans="1:3" ht="15.75">
      <c r="A39" s="318">
        <v>1158</v>
      </c>
      <c r="B39" s="321" t="s">
        <v>1248</v>
      </c>
      <c r="C39" s="318">
        <v>1158</v>
      </c>
    </row>
    <row r="40" spans="1:3" ht="15.75">
      <c r="A40" s="318">
        <v>1161</v>
      </c>
      <c r="B40" s="321" t="s">
        <v>1249</v>
      </c>
      <c r="C40" s="318">
        <v>1161</v>
      </c>
    </row>
    <row r="41" spans="1:3" ht="15.75">
      <c r="A41" s="318">
        <v>1162</v>
      </c>
      <c r="B41" s="321" t="s">
        <v>1250</v>
      </c>
      <c r="C41" s="318">
        <v>1162</v>
      </c>
    </row>
    <row r="42" spans="1:3" ht="15.75">
      <c r="A42" s="318">
        <v>1163</v>
      </c>
      <c r="B42" s="321" t="s">
        <v>1251</v>
      </c>
      <c r="C42" s="318">
        <v>1163</v>
      </c>
    </row>
    <row r="43" spans="1:3" ht="15.75">
      <c r="A43" s="318">
        <v>1168</v>
      </c>
      <c r="B43" s="321" t="s">
        <v>1252</v>
      </c>
      <c r="C43" s="318">
        <v>1168</v>
      </c>
    </row>
    <row r="44" spans="1:3" ht="15.75">
      <c r="A44" s="318">
        <v>1179</v>
      </c>
      <c r="B44" s="322" t="s">
        <v>1253</v>
      </c>
      <c r="C44" s="318">
        <v>1179</v>
      </c>
    </row>
    <row r="45" spans="1:3" ht="15.75">
      <c r="A45" s="318">
        <v>2201</v>
      </c>
      <c r="B45" s="322" t="s">
        <v>1254</v>
      </c>
      <c r="C45" s="318">
        <v>2201</v>
      </c>
    </row>
    <row r="46" spans="1:3" ht="15.75">
      <c r="A46" s="318">
        <v>2205</v>
      </c>
      <c r="B46" s="321" t="s">
        <v>1255</v>
      </c>
      <c r="C46" s="318">
        <v>2205</v>
      </c>
    </row>
    <row r="47" spans="1:3" ht="15.75">
      <c r="A47" s="318">
        <v>2206</v>
      </c>
      <c r="B47" s="324" t="s">
        <v>1256</v>
      </c>
      <c r="C47" s="318">
        <v>2206</v>
      </c>
    </row>
    <row r="48" spans="1:3" ht="15.75">
      <c r="A48" s="318">
        <v>2215</v>
      </c>
      <c r="B48" s="321" t="s">
        <v>1257</v>
      </c>
      <c r="C48" s="318">
        <v>2215</v>
      </c>
    </row>
    <row r="49" spans="1:3" ht="15.75">
      <c r="A49" s="318">
        <v>2218</v>
      </c>
      <c r="B49" s="321" t="s">
        <v>1258</v>
      </c>
      <c r="C49" s="318">
        <v>2218</v>
      </c>
    </row>
    <row r="50" spans="1:3" ht="15.75">
      <c r="A50" s="318">
        <v>2219</v>
      </c>
      <c r="B50" s="321" t="s">
        <v>1259</v>
      </c>
      <c r="C50" s="318">
        <v>2219</v>
      </c>
    </row>
    <row r="51" spans="1:3" ht="15.75">
      <c r="A51" s="318">
        <v>2221</v>
      </c>
      <c r="B51" s="322" t="s">
        <v>1260</v>
      </c>
      <c r="C51" s="318">
        <v>2221</v>
      </c>
    </row>
    <row r="52" spans="1:3" ht="15.75">
      <c r="A52" s="318">
        <v>2222</v>
      </c>
      <c r="B52" s="325" t="s">
        <v>1261</v>
      </c>
      <c r="C52" s="318">
        <v>2222</v>
      </c>
    </row>
    <row r="53" spans="1:3" ht="15.75">
      <c r="A53" s="318">
        <v>2223</v>
      </c>
      <c r="B53" s="325" t="s">
        <v>1262</v>
      </c>
      <c r="C53" s="318">
        <v>2223</v>
      </c>
    </row>
    <row r="54" spans="1:3" ht="15.75">
      <c r="A54" s="318">
        <v>2224</v>
      </c>
      <c r="B54" s="324" t="s">
        <v>1263</v>
      </c>
      <c r="C54" s="318">
        <v>2224</v>
      </c>
    </row>
    <row r="55" spans="1:3" ht="15.75">
      <c r="A55" s="318">
        <v>2225</v>
      </c>
      <c r="B55" s="321" t="s">
        <v>1264</v>
      </c>
      <c r="C55" s="318">
        <v>2225</v>
      </c>
    </row>
    <row r="56" spans="1:3" ht="15.75">
      <c r="A56" s="318">
        <v>2228</v>
      </c>
      <c r="B56" s="321" t="s">
        <v>1265</v>
      </c>
      <c r="C56" s="318">
        <v>2228</v>
      </c>
    </row>
    <row r="57" spans="1:3" ht="15.75">
      <c r="A57" s="318">
        <v>2239</v>
      </c>
      <c r="B57" s="322" t="s">
        <v>1266</v>
      </c>
      <c r="C57" s="318">
        <v>2239</v>
      </c>
    </row>
    <row r="58" spans="1:3" ht="15.75">
      <c r="A58" s="318">
        <v>2241</v>
      </c>
      <c r="B58" s="325" t="s">
        <v>1267</v>
      </c>
      <c r="C58" s="318">
        <v>2241</v>
      </c>
    </row>
    <row r="59" spans="1:3" ht="15.75">
      <c r="A59" s="318">
        <v>2242</v>
      </c>
      <c r="B59" s="325" t="s">
        <v>1268</v>
      </c>
      <c r="C59" s="318">
        <v>2242</v>
      </c>
    </row>
    <row r="60" spans="1:3" ht="15.75">
      <c r="A60" s="318">
        <v>2243</v>
      </c>
      <c r="B60" s="325" t="s">
        <v>1269</v>
      </c>
      <c r="C60" s="318">
        <v>2243</v>
      </c>
    </row>
    <row r="61" spans="1:3" ht="15.75">
      <c r="A61" s="318">
        <v>2244</v>
      </c>
      <c r="B61" s="325" t="s">
        <v>1270</v>
      </c>
      <c r="C61" s="318">
        <v>2244</v>
      </c>
    </row>
    <row r="62" spans="1:3" ht="15.75">
      <c r="A62" s="318">
        <v>2245</v>
      </c>
      <c r="B62" s="326" t="s">
        <v>1271</v>
      </c>
      <c r="C62" s="318">
        <v>2245</v>
      </c>
    </row>
    <row r="63" spans="1:3" ht="15.75">
      <c r="A63" s="318">
        <v>2246</v>
      </c>
      <c r="B63" s="325" t="s">
        <v>1272</v>
      </c>
      <c r="C63" s="318">
        <v>2246</v>
      </c>
    </row>
    <row r="64" spans="1:3" ht="15.75">
      <c r="A64" s="318">
        <v>2247</v>
      </c>
      <c r="B64" s="325" t="s">
        <v>1273</v>
      </c>
      <c r="C64" s="318">
        <v>2247</v>
      </c>
    </row>
    <row r="65" spans="1:3" ht="15.75">
      <c r="A65" s="318">
        <v>2248</v>
      </c>
      <c r="B65" s="325" t="s">
        <v>1274</v>
      </c>
      <c r="C65" s="318">
        <v>2248</v>
      </c>
    </row>
    <row r="66" spans="1:3" ht="15.75">
      <c r="A66" s="318">
        <v>2249</v>
      </c>
      <c r="B66" s="325" t="s">
        <v>1275</v>
      </c>
      <c r="C66" s="318">
        <v>2249</v>
      </c>
    </row>
    <row r="67" spans="1:3" ht="15.75">
      <c r="A67" s="318">
        <v>2258</v>
      </c>
      <c r="B67" s="321" t="s">
        <v>1276</v>
      </c>
      <c r="C67" s="318">
        <v>2258</v>
      </c>
    </row>
    <row r="68" spans="1:3" ht="15.75">
      <c r="A68" s="318">
        <v>2259</v>
      </c>
      <c r="B68" s="324" t="s">
        <v>1277</v>
      </c>
      <c r="C68" s="318">
        <v>2259</v>
      </c>
    </row>
    <row r="69" spans="1:3" ht="15.75">
      <c r="A69" s="318">
        <v>2261</v>
      </c>
      <c r="B69" s="322" t="s">
        <v>1278</v>
      </c>
      <c r="C69" s="318">
        <v>2261</v>
      </c>
    </row>
    <row r="70" spans="1:3" ht="15.75">
      <c r="A70" s="318">
        <v>2268</v>
      </c>
      <c r="B70" s="321" t="s">
        <v>1279</v>
      </c>
      <c r="C70" s="318">
        <v>2268</v>
      </c>
    </row>
    <row r="71" spans="1:3" ht="15.75">
      <c r="A71" s="318">
        <v>2279</v>
      </c>
      <c r="B71" s="322" t="s">
        <v>1280</v>
      </c>
      <c r="C71" s="318">
        <v>2279</v>
      </c>
    </row>
    <row r="72" spans="1:3" ht="15.75">
      <c r="A72" s="318">
        <v>2281</v>
      </c>
      <c r="B72" s="324" t="s">
        <v>1281</v>
      </c>
      <c r="C72" s="318">
        <v>2281</v>
      </c>
    </row>
    <row r="73" spans="1:3" ht="15.75">
      <c r="A73" s="318">
        <v>2282</v>
      </c>
      <c r="B73" s="324" t="s">
        <v>1282</v>
      </c>
      <c r="C73" s="318">
        <v>2282</v>
      </c>
    </row>
    <row r="74" spans="1:3" ht="15.75">
      <c r="A74" s="318">
        <v>2283</v>
      </c>
      <c r="B74" s="324" t="s">
        <v>1283</v>
      </c>
      <c r="C74" s="318">
        <v>2283</v>
      </c>
    </row>
    <row r="75" spans="1:3" ht="15.75">
      <c r="A75" s="318">
        <v>2284</v>
      </c>
      <c r="B75" s="324" t="s">
        <v>1284</v>
      </c>
      <c r="C75" s="318">
        <v>2284</v>
      </c>
    </row>
    <row r="76" spans="1:3" ht="15.75">
      <c r="A76" s="318">
        <v>2285</v>
      </c>
      <c r="B76" s="324" t="s">
        <v>1285</v>
      </c>
      <c r="C76" s="318">
        <v>2285</v>
      </c>
    </row>
    <row r="77" spans="1:3" ht="15.75">
      <c r="A77" s="318">
        <v>2288</v>
      </c>
      <c r="B77" s="324" t="s">
        <v>1286</v>
      </c>
      <c r="C77" s="318">
        <v>2288</v>
      </c>
    </row>
    <row r="78" spans="1:3" ht="15.75">
      <c r="A78" s="318">
        <v>2289</v>
      </c>
      <c r="B78" s="324" t="s">
        <v>1287</v>
      </c>
      <c r="C78" s="318">
        <v>2289</v>
      </c>
    </row>
    <row r="79" spans="1:3" ht="15.75">
      <c r="A79" s="318">
        <v>3301</v>
      </c>
      <c r="B79" s="321" t="s">
        <v>1288</v>
      </c>
      <c r="C79" s="318">
        <v>3301</v>
      </c>
    </row>
    <row r="80" spans="1:3" ht="15.75">
      <c r="A80" s="318">
        <v>3311</v>
      </c>
      <c r="B80" s="321" t="s">
        <v>1289</v>
      </c>
      <c r="C80" s="318">
        <v>3311</v>
      </c>
    </row>
    <row r="81" spans="1:3" ht="15.75">
      <c r="A81" s="318">
        <v>3312</v>
      </c>
      <c r="B81" s="322" t="s">
        <v>1290</v>
      </c>
      <c r="C81" s="318">
        <v>3312</v>
      </c>
    </row>
    <row r="82" spans="1:3" ht="15.75">
      <c r="A82" s="318">
        <v>3314</v>
      </c>
      <c r="B82" s="321" t="s">
        <v>1291</v>
      </c>
      <c r="C82" s="318">
        <v>3314</v>
      </c>
    </row>
    <row r="83" spans="1:3" ht="15.75">
      <c r="A83" s="318">
        <v>3315</v>
      </c>
      <c r="B83" s="321" t="s">
        <v>1292</v>
      </c>
      <c r="C83" s="318">
        <v>3315</v>
      </c>
    </row>
    <row r="84" spans="1:3" ht="15.75">
      <c r="A84" s="318">
        <v>3318</v>
      </c>
      <c r="B84" s="324" t="s">
        <v>1293</v>
      </c>
      <c r="C84" s="318">
        <v>3318</v>
      </c>
    </row>
    <row r="85" spans="1:3" ht="15.75">
      <c r="A85" s="318">
        <v>3321</v>
      </c>
      <c r="B85" s="321" t="s">
        <v>1294</v>
      </c>
      <c r="C85" s="318">
        <v>3321</v>
      </c>
    </row>
    <row r="86" spans="1:3" ht="15.75">
      <c r="A86" s="318">
        <v>3322</v>
      </c>
      <c r="B86" s="322" t="s">
        <v>1295</v>
      </c>
      <c r="C86" s="318">
        <v>3322</v>
      </c>
    </row>
    <row r="87" spans="1:3" ht="15.75">
      <c r="A87" s="318">
        <v>3324</v>
      </c>
      <c r="B87" s="324" t="s">
        <v>1296</v>
      </c>
      <c r="C87" s="318">
        <v>3324</v>
      </c>
    </row>
    <row r="88" spans="1:3" ht="15.75">
      <c r="A88" s="318">
        <v>3325</v>
      </c>
      <c r="B88" s="322" t="s">
        <v>1297</v>
      </c>
      <c r="C88" s="318">
        <v>3325</v>
      </c>
    </row>
    <row r="89" spans="1:3" ht="15.75">
      <c r="A89" s="318">
        <v>3326</v>
      </c>
      <c r="B89" s="321" t="s">
        <v>1298</v>
      </c>
      <c r="C89" s="318">
        <v>3326</v>
      </c>
    </row>
    <row r="90" spans="1:3" ht="15.75">
      <c r="A90" s="318">
        <v>3332</v>
      </c>
      <c r="B90" s="321" t="s">
        <v>1299</v>
      </c>
      <c r="C90" s="318">
        <v>3332</v>
      </c>
    </row>
    <row r="91" spans="1:3" ht="15.75">
      <c r="A91" s="318">
        <v>3333</v>
      </c>
      <c r="B91" s="322" t="s">
        <v>1300</v>
      </c>
      <c r="C91" s="318">
        <v>3333</v>
      </c>
    </row>
    <row r="92" spans="1:3" ht="15.75">
      <c r="A92" s="318">
        <v>3334</v>
      </c>
      <c r="B92" s="322" t="s">
        <v>1211</v>
      </c>
      <c r="C92" s="318">
        <v>3334</v>
      </c>
    </row>
    <row r="93" spans="1:3" ht="15.75">
      <c r="A93" s="318">
        <v>3336</v>
      </c>
      <c r="B93" s="322" t="s">
        <v>1212</v>
      </c>
      <c r="C93" s="318">
        <v>3336</v>
      </c>
    </row>
    <row r="94" spans="1:3" ht="15.75">
      <c r="A94" s="318">
        <v>3337</v>
      </c>
      <c r="B94" s="321" t="s">
        <v>1213</v>
      </c>
      <c r="C94" s="318">
        <v>3337</v>
      </c>
    </row>
    <row r="95" spans="1:3" ht="15.75">
      <c r="A95" s="318">
        <v>3341</v>
      </c>
      <c r="B95" s="322" t="s">
        <v>1214</v>
      </c>
      <c r="C95" s="318">
        <v>3341</v>
      </c>
    </row>
    <row r="96" spans="1:3" ht="15.75">
      <c r="A96" s="318">
        <v>3349</v>
      </c>
      <c r="B96" s="322" t="s">
        <v>1301</v>
      </c>
      <c r="C96" s="318">
        <v>3349</v>
      </c>
    </row>
    <row r="97" spans="1:3" ht="15.75">
      <c r="A97" s="318">
        <v>3359</v>
      </c>
      <c r="B97" s="322" t="s">
        <v>1302</v>
      </c>
      <c r="C97" s="318">
        <v>3359</v>
      </c>
    </row>
    <row r="98" spans="1:3" ht="15.75">
      <c r="A98" s="318">
        <v>3369</v>
      </c>
      <c r="B98" s="322" t="s">
        <v>1303</v>
      </c>
      <c r="C98" s="318">
        <v>3369</v>
      </c>
    </row>
    <row r="99" spans="1:3" ht="15.75">
      <c r="A99" s="318">
        <v>3388</v>
      </c>
      <c r="B99" s="321" t="s">
        <v>1304</v>
      </c>
      <c r="C99" s="318">
        <v>3388</v>
      </c>
    </row>
    <row r="100" spans="1:3" ht="15.75">
      <c r="A100" s="318">
        <v>3389</v>
      </c>
      <c r="B100" s="322" t="s">
        <v>1305</v>
      </c>
      <c r="C100" s="318">
        <v>3389</v>
      </c>
    </row>
    <row r="101" spans="1:3" ht="15.75">
      <c r="A101" s="318">
        <v>4401</v>
      </c>
      <c r="B101" s="321" t="s">
        <v>1306</v>
      </c>
      <c r="C101" s="318">
        <v>4401</v>
      </c>
    </row>
    <row r="102" spans="1:3" ht="15.75">
      <c r="A102" s="318">
        <v>4412</v>
      </c>
      <c r="B102" s="324" t="s">
        <v>1307</v>
      </c>
      <c r="C102" s="318">
        <v>4412</v>
      </c>
    </row>
    <row r="103" spans="1:3" ht="15.75">
      <c r="A103" s="318">
        <v>4415</v>
      </c>
      <c r="B103" s="322" t="s">
        <v>200</v>
      </c>
      <c r="C103" s="318">
        <v>4415</v>
      </c>
    </row>
    <row r="104" spans="1:3" ht="15.75">
      <c r="A104" s="318">
        <v>4418</v>
      </c>
      <c r="B104" s="322" t="s">
        <v>201</v>
      </c>
      <c r="C104" s="318">
        <v>4418</v>
      </c>
    </row>
    <row r="105" spans="1:3" ht="15.75">
      <c r="A105" s="318">
        <v>4429</v>
      </c>
      <c r="B105" s="321" t="s">
        <v>202</v>
      </c>
      <c r="C105" s="318">
        <v>4429</v>
      </c>
    </row>
    <row r="106" spans="1:3" ht="15.75">
      <c r="A106" s="318">
        <v>4431</v>
      </c>
      <c r="B106" s="322" t="s">
        <v>203</v>
      </c>
      <c r="C106" s="318">
        <v>4431</v>
      </c>
    </row>
    <row r="107" spans="1:3" ht="15.75">
      <c r="A107" s="318">
        <v>4433</v>
      </c>
      <c r="B107" s="322" t="s">
        <v>204</v>
      </c>
      <c r="C107" s="318">
        <v>4433</v>
      </c>
    </row>
    <row r="108" spans="1:3" ht="15.75">
      <c r="A108" s="318">
        <v>4436</v>
      </c>
      <c r="B108" s="322" t="s">
        <v>205</v>
      </c>
      <c r="C108" s="318">
        <v>4436</v>
      </c>
    </row>
    <row r="109" spans="1:3" ht="15.75">
      <c r="A109" s="318">
        <v>4437</v>
      </c>
      <c r="B109" s="323" t="s">
        <v>206</v>
      </c>
      <c r="C109" s="318">
        <v>4437</v>
      </c>
    </row>
    <row r="110" spans="1:3" ht="15.75">
      <c r="A110" s="318">
        <v>4450</v>
      </c>
      <c r="B110" s="322" t="s">
        <v>207</v>
      </c>
      <c r="C110" s="318">
        <v>4450</v>
      </c>
    </row>
    <row r="111" spans="1:3" ht="15.75">
      <c r="A111" s="318">
        <v>4451</v>
      </c>
      <c r="B111" s="327" t="s">
        <v>208</v>
      </c>
      <c r="C111" s="318">
        <v>4451</v>
      </c>
    </row>
    <row r="112" spans="1:3" ht="15.75">
      <c r="A112" s="318">
        <v>4452</v>
      </c>
      <c r="B112" s="327" t="s">
        <v>209</v>
      </c>
      <c r="C112" s="318">
        <v>4452</v>
      </c>
    </row>
    <row r="113" spans="1:3" ht="15.75">
      <c r="A113" s="318">
        <v>4453</v>
      </c>
      <c r="B113" s="327" t="s">
        <v>210</v>
      </c>
      <c r="C113" s="318">
        <v>4453</v>
      </c>
    </row>
    <row r="114" spans="1:3" ht="15.75">
      <c r="A114" s="318">
        <v>4454</v>
      </c>
      <c r="B114" s="328" t="s">
        <v>211</v>
      </c>
      <c r="C114" s="318">
        <v>4454</v>
      </c>
    </row>
    <row r="115" spans="1:3" ht="15.75">
      <c r="A115" s="318">
        <v>4455</v>
      </c>
      <c r="B115" s="328" t="s">
        <v>1803</v>
      </c>
      <c r="C115" s="318">
        <v>4455</v>
      </c>
    </row>
    <row r="116" spans="1:3" ht="15.75">
      <c r="A116" s="318">
        <v>4456</v>
      </c>
      <c r="B116" s="327" t="s">
        <v>212</v>
      </c>
      <c r="C116" s="318">
        <v>4456</v>
      </c>
    </row>
    <row r="117" spans="1:3" ht="15.75">
      <c r="A117" s="318">
        <v>4457</v>
      </c>
      <c r="B117" s="329" t="s">
        <v>213</v>
      </c>
      <c r="C117" s="318">
        <v>4457</v>
      </c>
    </row>
    <row r="118" spans="1:3" ht="15.75">
      <c r="A118" s="318">
        <v>4458</v>
      </c>
      <c r="B118" s="330" t="s">
        <v>1500</v>
      </c>
      <c r="C118" s="318">
        <v>4458</v>
      </c>
    </row>
    <row r="119" spans="1:3" ht="15.75">
      <c r="A119" s="318">
        <v>4459</v>
      </c>
      <c r="B119" s="331" t="s">
        <v>1753</v>
      </c>
      <c r="C119" s="318">
        <v>4459</v>
      </c>
    </row>
    <row r="120" spans="1:3" ht="15.75">
      <c r="A120" s="318">
        <v>4465</v>
      </c>
      <c r="B120" s="319" t="s">
        <v>214</v>
      </c>
      <c r="C120" s="318">
        <v>4465</v>
      </c>
    </row>
    <row r="121" spans="1:3" ht="15.75">
      <c r="A121" s="318">
        <v>4467</v>
      </c>
      <c r="B121" s="320" t="s">
        <v>215</v>
      </c>
      <c r="C121" s="318">
        <v>4467</v>
      </c>
    </row>
    <row r="122" spans="1:3" ht="15.75">
      <c r="A122" s="318">
        <v>4468</v>
      </c>
      <c r="B122" s="321" t="s">
        <v>216</v>
      </c>
      <c r="C122" s="318">
        <v>4468</v>
      </c>
    </row>
    <row r="123" spans="1:3" ht="15.75">
      <c r="A123" s="318">
        <v>4469</v>
      </c>
      <c r="B123" s="322" t="s">
        <v>217</v>
      </c>
      <c r="C123" s="318">
        <v>4469</v>
      </c>
    </row>
    <row r="124" spans="1:3" ht="15.75">
      <c r="A124" s="318">
        <v>5501</v>
      </c>
      <c r="B124" s="321" t="s">
        <v>218</v>
      </c>
      <c r="C124" s="318">
        <v>5501</v>
      </c>
    </row>
    <row r="125" spans="1:3" ht="15.75">
      <c r="A125" s="318">
        <v>5511</v>
      </c>
      <c r="B125" s="326" t="s">
        <v>219</v>
      </c>
      <c r="C125" s="318">
        <v>5511</v>
      </c>
    </row>
    <row r="126" spans="1:3" ht="15.75">
      <c r="A126" s="318">
        <v>5512</v>
      </c>
      <c r="B126" s="321" t="s">
        <v>220</v>
      </c>
      <c r="C126" s="318">
        <v>5512</v>
      </c>
    </row>
    <row r="127" spans="1:3" ht="15.75">
      <c r="A127" s="318">
        <v>5513</v>
      </c>
      <c r="B127" s="329" t="s">
        <v>279</v>
      </c>
      <c r="C127" s="318">
        <v>5513</v>
      </c>
    </row>
    <row r="128" spans="1:3" ht="15.75">
      <c r="A128" s="318">
        <v>5514</v>
      </c>
      <c r="B128" s="329" t="s">
        <v>280</v>
      </c>
      <c r="C128" s="318">
        <v>5514</v>
      </c>
    </row>
    <row r="129" spans="1:3" ht="15.75">
      <c r="A129" s="318">
        <v>5515</v>
      </c>
      <c r="B129" s="329" t="s">
        <v>281</v>
      </c>
      <c r="C129" s="318">
        <v>5515</v>
      </c>
    </row>
    <row r="130" spans="1:3" ht="15.75">
      <c r="A130" s="318">
        <v>5516</v>
      </c>
      <c r="B130" s="329" t="s">
        <v>282</v>
      </c>
      <c r="C130" s="318">
        <v>5516</v>
      </c>
    </row>
    <row r="131" spans="1:3" ht="15.75">
      <c r="A131" s="318">
        <v>5517</v>
      </c>
      <c r="B131" s="329" t="s">
        <v>283</v>
      </c>
      <c r="C131" s="318">
        <v>5517</v>
      </c>
    </row>
    <row r="132" spans="1:3" ht="15.75">
      <c r="A132" s="318">
        <v>5518</v>
      </c>
      <c r="B132" s="321" t="s">
        <v>284</v>
      </c>
      <c r="C132" s="318">
        <v>5518</v>
      </c>
    </row>
    <row r="133" spans="1:3" ht="15.75">
      <c r="A133" s="318">
        <v>5519</v>
      </c>
      <c r="B133" s="321" t="s">
        <v>285</v>
      </c>
      <c r="C133" s="318">
        <v>5519</v>
      </c>
    </row>
    <row r="134" spans="1:3" ht="15.75">
      <c r="A134" s="318">
        <v>5521</v>
      </c>
      <c r="B134" s="321" t="s">
        <v>286</v>
      </c>
      <c r="C134" s="318">
        <v>5521</v>
      </c>
    </row>
    <row r="135" spans="1:3" ht="15.75">
      <c r="A135" s="318">
        <v>5522</v>
      </c>
      <c r="B135" s="332" t="s">
        <v>287</v>
      </c>
      <c r="C135" s="318">
        <v>5522</v>
      </c>
    </row>
    <row r="136" spans="1:3" ht="15.75">
      <c r="A136" s="318">
        <v>5524</v>
      </c>
      <c r="B136" s="319" t="s">
        <v>288</v>
      </c>
      <c r="C136" s="318">
        <v>5524</v>
      </c>
    </row>
    <row r="137" spans="1:3" ht="15.75">
      <c r="A137" s="318">
        <v>5525</v>
      </c>
      <c r="B137" s="326" t="s">
        <v>289</v>
      </c>
      <c r="C137" s="318">
        <v>5525</v>
      </c>
    </row>
    <row r="138" spans="1:3" ht="15.75">
      <c r="A138" s="318">
        <v>5526</v>
      </c>
      <c r="B138" s="323" t="s">
        <v>290</v>
      </c>
      <c r="C138" s="318">
        <v>5526</v>
      </c>
    </row>
    <row r="139" spans="1:3" ht="15.75">
      <c r="A139" s="318">
        <v>5527</v>
      </c>
      <c r="B139" s="323" t="s">
        <v>291</v>
      </c>
      <c r="C139" s="318">
        <v>5527</v>
      </c>
    </row>
    <row r="140" spans="1:3" ht="15.75">
      <c r="A140" s="318">
        <v>5528</v>
      </c>
      <c r="B140" s="323" t="s">
        <v>292</v>
      </c>
      <c r="C140" s="318">
        <v>5528</v>
      </c>
    </row>
    <row r="141" spans="1:3" ht="15.75">
      <c r="A141" s="318">
        <v>5529</v>
      </c>
      <c r="B141" s="323" t="s">
        <v>293</v>
      </c>
      <c r="C141" s="318">
        <v>5529</v>
      </c>
    </row>
    <row r="142" spans="1:3" ht="15.75">
      <c r="A142" s="318">
        <v>5530</v>
      </c>
      <c r="B142" s="323" t="s">
        <v>294</v>
      </c>
      <c r="C142" s="318">
        <v>5530</v>
      </c>
    </row>
    <row r="143" spans="1:3" ht="15.75">
      <c r="A143" s="318">
        <v>5531</v>
      </c>
      <c r="B143" s="326" t="s">
        <v>295</v>
      </c>
      <c r="C143" s="318">
        <v>5531</v>
      </c>
    </row>
    <row r="144" spans="1:3" ht="15.75">
      <c r="A144" s="318">
        <v>5532</v>
      </c>
      <c r="B144" s="332" t="s">
        <v>296</v>
      </c>
      <c r="C144" s="318">
        <v>5532</v>
      </c>
    </row>
    <row r="145" spans="1:3" ht="15.75">
      <c r="A145" s="318">
        <v>5533</v>
      </c>
      <c r="B145" s="332" t="s">
        <v>297</v>
      </c>
      <c r="C145" s="318">
        <v>5533</v>
      </c>
    </row>
    <row r="146" spans="1:3" ht="15">
      <c r="A146" s="333">
        <v>5534</v>
      </c>
      <c r="B146" s="332" t="s">
        <v>298</v>
      </c>
      <c r="C146" s="333">
        <v>5534</v>
      </c>
    </row>
    <row r="147" spans="1:3" ht="15">
      <c r="A147" s="333">
        <v>5535</v>
      </c>
      <c r="B147" s="332" t="s">
        <v>299</v>
      </c>
      <c r="C147" s="333">
        <v>5535</v>
      </c>
    </row>
    <row r="148" spans="1:3" ht="15.75">
      <c r="A148" s="318">
        <v>5538</v>
      </c>
      <c r="B148" s="326" t="s">
        <v>300</v>
      </c>
      <c r="C148" s="318">
        <v>5538</v>
      </c>
    </row>
    <row r="149" spans="1:3" ht="15.75">
      <c r="A149" s="318">
        <v>5540</v>
      </c>
      <c r="B149" s="332" t="s">
        <v>301</v>
      </c>
      <c r="C149" s="318">
        <v>5540</v>
      </c>
    </row>
    <row r="150" spans="1:3" ht="15.75">
      <c r="A150" s="318">
        <v>5541</v>
      </c>
      <c r="B150" s="332" t="s">
        <v>302</v>
      </c>
      <c r="C150" s="318">
        <v>5541</v>
      </c>
    </row>
    <row r="151" spans="1:3" ht="15.75">
      <c r="A151" s="318">
        <v>5545</v>
      </c>
      <c r="B151" s="332" t="s">
        <v>303</v>
      </c>
      <c r="C151" s="318">
        <v>5545</v>
      </c>
    </row>
    <row r="152" spans="1:3" ht="15.75">
      <c r="A152" s="318">
        <v>5546</v>
      </c>
      <c r="B152" s="332" t="s">
        <v>304</v>
      </c>
      <c r="C152" s="318">
        <v>5546</v>
      </c>
    </row>
    <row r="153" spans="1:3" ht="15.75">
      <c r="A153" s="318">
        <v>5547</v>
      </c>
      <c r="B153" s="332" t="s">
        <v>305</v>
      </c>
      <c r="C153" s="318">
        <v>5547</v>
      </c>
    </row>
    <row r="154" spans="1:3" ht="15.75">
      <c r="A154" s="318">
        <v>5548</v>
      </c>
      <c r="B154" s="332" t="s">
        <v>306</v>
      </c>
      <c r="C154" s="318">
        <v>5548</v>
      </c>
    </row>
    <row r="155" spans="1:3" ht="15.75">
      <c r="A155" s="318">
        <v>5550</v>
      </c>
      <c r="B155" s="332" t="s">
        <v>307</v>
      </c>
      <c r="C155" s="318">
        <v>5550</v>
      </c>
    </row>
    <row r="156" spans="1:3" ht="15.75">
      <c r="A156" s="318">
        <v>5551</v>
      </c>
      <c r="B156" s="332" t="s">
        <v>308</v>
      </c>
      <c r="C156" s="318">
        <v>5551</v>
      </c>
    </row>
    <row r="157" spans="1:3" ht="15.75">
      <c r="A157" s="318">
        <v>5553</v>
      </c>
      <c r="B157" s="332" t="s">
        <v>309</v>
      </c>
      <c r="C157" s="318">
        <v>5553</v>
      </c>
    </row>
    <row r="158" spans="1:3" ht="15.75">
      <c r="A158" s="318">
        <v>5554</v>
      </c>
      <c r="B158" s="326" t="s">
        <v>310</v>
      </c>
      <c r="C158" s="318">
        <v>5554</v>
      </c>
    </row>
    <row r="159" spans="1:3" ht="15.75">
      <c r="A159" s="318">
        <v>5556</v>
      </c>
      <c r="B159" s="322" t="s">
        <v>311</v>
      </c>
      <c r="C159" s="318">
        <v>5556</v>
      </c>
    </row>
    <row r="160" spans="1:3" ht="15.75">
      <c r="A160" s="318">
        <v>5561</v>
      </c>
      <c r="B160" s="334" t="s">
        <v>312</v>
      </c>
      <c r="C160" s="318">
        <v>5561</v>
      </c>
    </row>
    <row r="161" spans="1:3" ht="15.75">
      <c r="A161" s="318">
        <v>5562</v>
      </c>
      <c r="B161" s="334" t="s">
        <v>313</v>
      </c>
      <c r="C161" s="318">
        <v>5562</v>
      </c>
    </row>
    <row r="162" spans="1:3" ht="15.75">
      <c r="A162" s="318">
        <v>5588</v>
      </c>
      <c r="B162" s="321" t="s">
        <v>314</v>
      </c>
      <c r="C162" s="318">
        <v>5588</v>
      </c>
    </row>
    <row r="163" spans="1:3" ht="15.75">
      <c r="A163" s="318">
        <v>5589</v>
      </c>
      <c r="B163" s="321" t="s">
        <v>315</v>
      </c>
      <c r="C163" s="318">
        <v>5589</v>
      </c>
    </row>
    <row r="164" spans="1:3" ht="15.75">
      <c r="A164" s="318">
        <v>6601</v>
      </c>
      <c r="B164" s="321" t="s">
        <v>316</v>
      </c>
      <c r="C164" s="318">
        <v>6601</v>
      </c>
    </row>
    <row r="165" spans="1:3" ht="15.75">
      <c r="A165" s="318">
        <v>6602</v>
      </c>
      <c r="B165" s="322" t="s">
        <v>317</v>
      </c>
      <c r="C165" s="318">
        <v>6602</v>
      </c>
    </row>
    <row r="166" spans="1:3" ht="15.75">
      <c r="A166" s="318">
        <v>6603</v>
      </c>
      <c r="B166" s="322" t="s">
        <v>318</v>
      </c>
      <c r="C166" s="318">
        <v>6603</v>
      </c>
    </row>
    <row r="167" spans="1:3" ht="15.75">
      <c r="A167" s="318">
        <v>6604</v>
      </c>
      <c r="B167" s="322" t="s">
        <v>319</v>
      </c>
      <c r="C167" s="318">
        <v>6604</v>
      </c>
    </row>
    <row r="168" spans="1:3" ht="15.75">
      <c r="A168" s="318">
        <v>6605</v>
      </c>
      <c r="B168" s="322" t="s">
        <v>320</v>
      </c>
      <c r="C168" s="318">
        <v>6605</v>
      </c>
    </row>
    <row r="169" spans="1:3" ht="15">
      <c r="A169" s="333">
        <v>6606</v>
      </c>
      <c r="B169" s="324" t="s">
        <v>321</v>
      </c>
      <c r="C169" s="333">
        <v>6606</v>
      </c>
    </row>
    <row r="170" spans="1:3" ht="15.75">
      <c r="A170" s="318">
        <v>6618</v>
      </c>
      <c r="B170" s="321" t="s">
        <v>322</v>
      </c>
      <c r="C170" s="318">
        <v>6618</v>
      </c>
    </row>
    <row r="171" spans="1:3" ht="15.75">
      <c r="A171" s="318">
        <v>6619</v>
      </c>
      <c r="B171" s="322" t="s">
        <v>323</v>
      </c>
      <c r="C171" s="318">
        <v>6619</v>
      </c>
    </row>
    <row r="172" spans="1:3" ht="15.75">
      <c r="A172" s="318">
        <v>6621</v>
      </c>
      <c r="B172" s="321" t="s">
        <v>324</v>
      </c>
      <c r="C172" s="318">
        <v>6621</v>
      </c>
    </row>
    <row r="173" spans="1:3" ht="15.75">
      <c r="A173" s="318">
        <v>6622</v>
      </c>
      <c r="B173" s="322" t="s">
        <v>325</v>
      </c>
      <c r="C173" s="318">
        <v>6622</v>
      </c>
    </row>
    <row r="174" spans="1:3" ht="15.75">
      <c r="A174" s="318">
        <v>6623</v>
      </c>
      <c r="B174" s="322" t="s">
        <v>326</v>
      </c>
      <c r="C174" s="318">
        <v>6623</v>
      </c>
    </row>
    <row r="175" spans="1:3" ht="15.75">
      <c r="A175" s="318">
        <v>6624</v>
      </c>
      <c r="B175" s="322" t="s">
        <v>327</v>
      </c>
      <c r="C175" s="318">
        <v>6624</v>
      </c>
    </row>
    <row r="176" spans="1:3" ht="15.75">
      <c r="A176" s="318">
        <v>6625</v>
      </c>
      <c r="B176" s="323" t="s">
        <v>328</v>
      </c>
      <c r="C176" s="318">
        <v>6625</v>
      </c>
    </row>
    <row r="177" spans="1:3" ht="15.75">
      <c r="A177" s="318">
        <v>6626</v>
      </c>
      <c r="B177" s="323" t="s">
        <v>252</v>
      </c>
      <c r="C177" s="318">
        <v>6626</v>
      </c>
    </row>
    <row r="178" spans="1:3" ht="15.75">
      <c r="A178" s="318">
        <v>6627</v>
      </c>
      <c r="B178" s="323" t="s">
        <v>253</v>
      </c>
      <c r="C178" s="318">
        <v>6627</v>
      </c>
    </row>
    <row r="179" spans="1:3" ht="15.75">
      <c r="A179" s="318">
        <v>6628</v>
      </c>
      <c r="B179" s="329" t="s">
        <v>254</v>
      </c>
      <c r="C179" s="318">
        <v>6628</v>
      </c>
    </row>
    <row r="180" spans="1:3" ht="15.75">
      <c r="A180" s="318">
        <v>6629</v>
      </c>
      <c r="B180" s="334" t="s">
        <v>255</v>
      </c>
      <c r="C180" s="318">
        <v>6629</v>
      </c>
    </row>
    <row r="181" spans="1:3" ht="15.75">
      <c r="A181" s="335">
        <v>7701</v>
      </c>
      <c r="B181" s="321" t="s">
        <v>256</v>
      </c>
      <c r="C181" s="335">
        <v>7701</v>
      </c>
    </row>
    <row r="182" spans="1:3" ht="15.75">
      <c r="A182" s="318">
        <v>7708</v>
      </c>
      <c r="B182" s="321" t="s">
        <v>257</v>
      </c>
      <c r="C182" s="318">
        <v>7708</v>
      </c>
    </row>
    <row r="183" spans="1:3" ht="15.75">
      <c r="A183" s="318">
        <v>7711</v>
      </c>
      <c r="B183" s="324" t="s">
        <v>258</v>
      </c>
      <c r="C183" s="318">
        <v>7711</v>
      </c>
    </row>
    <row r="184" spans="1:3" ht="15.75">
      <c r="A184" s="318">
        <v>7712</v>
      </c>
      <c r="B184" s="321" t="s">
        <v>259</v>
      </c>
      <c r="C184" s="318">
        <v>7712</v>
      </c>
    </row>
    <row r="185" spans="1:3" ht="15.75">
      <c r="A185" s="318">
        <v>7713</v>
      </c>
      <c r="B185" s="336" t="s">
        <v>260</v>
      </c>
      <c r="C185" s="318">
        <v>7713</v>
      </c>
    </row>
    <row r="186" spans="1:3" ht="15.75">
      <c r="A186" s="318">
        <v>7714</v>
      </c>
      <c r="B186" s="320" t="s">
        <v>261</v>
      </c>
      <c r="C186" s="318">
        <v>7714</v>
      </c>
    </row>
    <row r="187" spans="1:3" ht="15.75">
      <c r="A187" s="318">
        <v>7718</v>
      </c>
      <c r="B187" s="321" t="s">
        <v>262</v>
      </c>
      <c r="C187" s="318">
        <v>7718</v>
      </c>
    </row>
    <row r="188" spans="1:3" ht="15.75">
      <c r="A188" s="318">
        <v>7719</v>
      </c>
      <c r="B188" s="322" t="s">
        <v>263</v>
      </c>
      <c r="C188" s="318">
        <v>7719</v>
      </c>
    </row>
    <row r="189" spans="1:3" ht="15.75">
      <c r="A189" s="318">
        <v>7731</v>
      </c>
      <c r="B189" s="321" t="s">
        <v>264</v>
      </c>
      <c r="C189" s="318">
        <v>7731</v>
      </c>
    </row>
    <row r="190" spans="1:3" ht="15.75">
      <c r="A190" s="318">
        <v>7732</v>
      </c>
      <c r="B190" s="322" t="s">
        <v>265</v>
      </c>
      <c r="C190" s="318">
        <v>7732</v>
      </c>
    </row>
    <row r="191" spans="1:3" ht="15.75">
      <c r="A191" s="318">
        <v>7733</v>
      </c>
      <c r="B191" s="322" t="s">
        <v>1378</v>
      </c>
      <c r="C191" s="318">
        <v>7733</v>
      </c>
    </row>
    <row r="192" spans="1:3" ht="15.75">
      <c r="A192" s="318">
        <v>7735</v>
      </c>
      <c r="B192" s="322" t="s">
        <v>1379</v>
      </c>
      <c r="C192" s="318">
        <v>7735</v>
      </c>
    </row>
    <row r="193" spans="1:3" ht="15.75">
      <c r="A193" s="318">
        <v>7736</v>
      </c>
      <c r="B193" s="321" t="s">
        <v>1380</v>
      </c>
      <c r="C193" s="318">
        <v>7736</v>
      </c>
    </row>
    <row r="194" spans="1:3" ht="15.75">
      <c r="A194" s="318">
        <v>7737</v>
      </c>
      <c r="B194" s="322" t="s">
        <v>1381</v>
      </c>
      <c r="C194" s="318">
        <v>7737</v>
      </c>
    </row>
    <row r="195" spans="1:3" ht="15.75">
      <c r="A195" s="318">
        <v>7738</v>
      </c>
      <c r="B195" s="322" t="s">
        <v>1382</v>
      </c>
      <c r="C195" s="318">
        <v>7738</v>
      </c>
    </row>
    <row r="196" spans="1:3" ht="15.75">
      <c r="A196" s="318">
        <v>7739</v>
      </c>
      <c r="B196" s="326" t="s">
        <v>1383</v>
      </c>
      <c r="C196" s="318">
        <v>7739</v>
      </c>
    </row>
    <row r="197" spans="1:3" ht="15.75">
      <c r="A197" s="318">
        <v>7740</v>
      </c>
      <c r="B197" s="326" t="s">
        <v>1384</v>
      </c>
      <c r="C197" s="318">
        <v>7740</v>
      </c>
    </row>
    <row r="198" spans="1:3" ht="15.75">
      <c r="A198" s="318">
        <v>7741</v>
      </c>
      <c r="B198" s="322" t="s">
        <v>1385</v>
      </c>
      <c r="C198" s="318">
        <v>7741</v>
      </c>
    </row>
    <row r="199" spans="1:3" ht="15.75">
      <c r="A199" s="318">
        <v>7742</v>
      </c>
      <c r="B199" s="322" t="s">
        <v>1386</v>
      </c>
      <c r="C199" s="318">
        <v>7742</v>
      </c>
    </row>
    <row r="200" spans="1:3" ht="15.75">
      <c r="A200" s="318">
        <v>7743</v>
      </c>
      <c r="B200" s="322" t="s">
        <v>1387</v>
      </c>
      <c r="C200" s="318">
        <v>7743</v>
      </c>
    </row>
    <row r="201" spans="1:3" ht="15.75">
      <c r="A201" s="318">
        <v>7744</v>
      </c>
      <c r="B201" s="334" t="s">
        <v>1388</v>
      </c>
      <c r="C201" s="318">
        <v>7744</v>
      </c>
    </row>
    <row r="202" spans="1:3" ht="15.75">
      <c r="A202" s="318">
        <v>7745</v>
      </c>
      <c r="B202" s="322" t="s">
        <v>1389</v>
      </c>
      <c r="C202" s="318">
        <v>7745</v>
      </c>
    </row>
    <row r="203" spans="1:3" ht="15.75">
      <c r="A203" s="318">
        <v>7746</v>
      </c>
      <c r="B203" s="322" t="s">
        <v>1390</v>
      </c>
      <c r="C203" s="318">
        <v>7746</v>
      </c>
    </row>
    <row r="204" spans="1:3" ht="15.75">
      <c r="A204" s="318">
        <v>7747</v>
      </c>
      <c r="B204" s="321" t="s">
        <v>1391</v>
      </c>
      <c r="C204" s="318">
        <v>7747</v>
      </c>
    </row>
    <row r="205" spans="1:3" ht="15.75">
      <c r="A205" s="318">
        <v>7748</v>
      </c>
      <c r="B205" s="324" t="s">
        <v>1392</v>
      </c>
      <c r="C205" s="318">
        <v>7748</v>
      </c>
    </row>
    <row r="206" spans="1:3" ht="15.75">
      <c r="A206" s="318">
        <v>7751</v>
      </c>
      <c r="B206" s="322" t="s">
        <v>1393</v>
      </c>
      <c r="C206" s="318">
        <v>7751</v>
      </c>
    </row>
    <row r="207" spans="1:3" ht="15.75">
      <c r="A207" s="318">
        <v>7752</v>
      </c>
      <c r="B207" s="322" t="s">
        <v>1394</v>
      </c>
      <c r="C207" s="318">
        <v>7752</v>
      </c>
    </row>
    <row r="208" spans="1:3" ht="15.75">
      <c r="A208" s="318">
        <v>7755</v>
      </c>
      <c r="B208" s="323" t="s">
        <v>1395</v>
      </c>
      <c r="C208" s="318">
        <v>7755</v>
      </c>
    </row>
    <row r="209" spans="1:3" ht="15.75">
      <c r="A209" s="318">
        <v>7758</v>
      </c>
      <c r="B209" s="321" t="s">
        <v>1396</v>
      </c>
      <c r="C209" s="318">
        <v>7758</v>
      </c>
    </row>
    <row r="210" spans="1:3" ht="15.75">
      <c r="A210" s="318">
        <v>7759</v>
      </c>
      <c r="B210" s="322" t="s">
        <v>1397</v>
      </c>
      <c r="C210" s="318">
        <v>7759</v>
      </c>
    </row>
    <row r="211" spans="1:3" ht="15.75">
      <c r="A211" s="318">
        <v>7761</v>
      </c>
      <c r="B211" s="321" t="s">
        <v>1398</v>
      </c>
      <c r="C211" s="318">
        <v>7761</v>
      </c>
    </row>
    <row r="212" spans="1:3" ht="15.75">
      <c r="A212" s="318">
        <v>7762</v>
      </c>
      <c r="B212" s="321" t="s">
        <v>1399</v>
      </c>
      <c r="C212" s="318">
        <v>7762</v>
      </c>
    </row>
    <row r="213" spans="1:3" ht="15.75">
      <c r="A213" s="318">
        <v>7768</v>
      </c>
      <c r="B213" s="321" t="s">
        <v>1400</v>
      </c>
      <c r="C213" s="318">
        <v>7768</v>
      </c>
    </row>
    <row r="214" spans="1:3" ht="15.75">
      <c r="A214" s="318">
        <v>8801</v>
      </c>
      <c r="B214" s="324" t="s">
        <v>1401</v>
      </c>
      <c r="C214" s="318">
        <v>8801</v>
      </c>
    </row>
    <row r="215" spans="1:3" ht="15.75">
      <c r="A215" s="318">
        <v>8802</v>
      </c>
      <c r="B215" s="321" t="s">
        <v>1402</v>
      </c>
      <c r="C215" s="318">
        <v>8802</v>
      </c>
    </row>
    <row r="216" spans="1:3" ht="15.75">
      <c r="A216" s="318">
        <v>8803</v>
      </c>
      <c r="B216" s="321" t="s">
        <v>1403</v>
      </c>
      <c r="C216" s="318">
        <v>8803</v>
      </c>
    </row>
    <row r="217" spans="1:3" ht="15.75">
      <c r="A217" s="318">
        <v>8804</v>
      </c>
      <c r="B217" s="321" t="s">
        <v>1404</v>
      </c>
      <c r="C217" s="318">
        <v>8804</v>
      </c>
    </row>
    <row r="218" spans="1:3" ht="15.75">
      <c r="A218" s="318">
        <v>8805</v>
      </c>
      <c r="B218" s="323" t="s">
        <v>1405</v>
      </c>
      <c r="C218" s="318">
        <v>8805</v>
      </c>
    </row>
    <row r="219" spans="1:3" ht="15.75">
      <c r="A219" s="318">
        <v>8807</v>
      </c>
      <c r="B219" s="329" t="s">
        <v>1406</v>
      </c>
      <c r="C219" s="318">
        <v>8807</v>
      </c>
    </row>
    <row r="220" spans="1:3" ht="15.75">
      <c r="A220" s="318">
        <v>8808</v>
      </c>
      <c r="B220" s="322" t="s">
        <v>1407</v>
      </c>
      <c r="C220" s="318">
        <v>8808</v>
      </c>
    </row>
    <row r="221" spans="1:3" ht="15.75">
      <c r="A221" s="318">
        <v>8809</v>
      </c>
      <c r="B221" s="322" t="s">
        <v>1408</v>
      </c>
      <c r="C221" s="318">
        <v>8809</v>
      </c>
    </row>
    <row r="222" spans="1:3" ht="15.75">
      <c r="A222" s="318">
        <v>8811</v>
      </c>
      <c r="B222" s="321" t="s">
        <v>1409</v>
      </c>
      <c r="C222" s="318">
        <v>8811</v>
      </c>
    </row>
    <row r="223" spans="1:3" ht="15.75">
      <c r="A223" s="318">
        <v>8813</v>
      </c>
      <c r="B223" s="322" t="s">
        <v>1410</v>
      </c>
      <c r="C223" s="318">
        <v>8813</v>
      </c>
    </row>
    <row r="224" spans="1:3" ht="15.75">
      <c r="A224" s="318">
        <v>8814</v>
      </c>
      <c r="B224" s="321" t="s">
        <v>1411</v>
      </c>
      <c r="C224" s="318">
        <v>8814</v>
      </c>
    </row>
    <row r="225" spans="1:3" ht="15.75">
      <c r="A225" s="318">
        <v>8815</v>
      </c>
      <c r="B225" s="321" t="s">
        <v>1412</v>
      </c>
      <c r="C225" s="318">
        <v>8815</v>
      </c>
    </row>
    <row r="226" spans="1:3" ht="15.75">
      <c r="A226" s="318">
        <v>8816</v>
      </c>
      <c r="B226" s="322" t="s">
        <v>1413</v>
      </c>
      <c r="C226" s="318">
        <v>8816</v>
      </c>
    </row>
    <row r="227" spans="1:3" ht="15.75">
      <c r="A227" s="318">
        <v>8817</v>
      </c>
      <c r="B227" s="322" t="s">
        <v>1414</v>
      </c>
      <c r="C227" s="318">
        <v>8817</v>
      </c>
    </row>
    <row r="228" spans="1:3" ht="15.75">
      <c r="A228" s="318">
        <v>8821</v>
      </c>
      <c r="B228" s="322" t="s">
        <v>1415</v>
      </c>
      <c r="C228" s="318">
        <v>8821</v>
      </c>
    </row>
    <row r="229" spans="1:3" ht="15.75">
      <c r="A229" s="318">
        <v>8824</v>
      </c>
      <c r="B229" s="324" t="s">
        <v>1416</v>
      </c>
      <c r="C229" s="318">
        <v>8824</v>
      </c>
    </row>
    <row r="230" spans="1:3" ht="15.75">
      <c r="A230" s="318">
        <v>8825</v>
      </c>
      <c r="B230" s="324" t="s">
        <v>1417</v>
      </c>
      <c r="C230" s="318">
        <v>8825</v>
      </c>
    </row>
    <row r="231" spans="1:3" ht="15.75">
      <c r="A231" s="318">
        <v>8826</v>
      </c>
      <c r="B231" s="324" t="s">
        <v>1418</v>
      </c>
      <c r="C231" s="318">
        <v>8826</v>
      </c>
    </row>
    <row r="232" spans="1:3" ht="15.75">
      <c r="A232" s="318">
        <v>8827</v>
      </c>
      <c r="B232" s="324" t="s">
        <v>1419</v>
      </c>
      <c r="C232" s="318">
        <v>8827</v>
      </c>
    </row>
    <row r="233" spans="1:3" ht="15.75">
      <c r="A233" s="318">
        <v>8828</v>
      </c>
      <c r="B233" s="321" t="s">
        <v>1420</v>
      </c>
      <c r="C233" s="318">
        <v>8828</v>
      </c>
    </row>
    <row r="234" spans="1:3" ht="15.75">
      <c r="A234" s="318">
        <v>8829</v>
      </c>
      <c r="B234" s="321" t="s">
        <v>1421</v>
      </c>
      <c r="C234" s="318">
        <v>8829</v>
      </c>
    </row>
    <row r="235" spans="1:3" ht="15.75">
      <c r="A235" s="318">
        <v>8831</v>
      </c>
      <c r="B235" s="321" t="s">
        <v>1422</v>
      </c>
      <c r="C235" s="318">
        <v>8831</v>
      </c>
    </row>
    <row r="236" spans="1:3" ht="15.75">
      <c r="A236" s="318">
        <v>8832</v>
      </c>
      <c r="B236" s="322" t="s">
        <v>1423</v>
      </c>
      <c r="C236" s="318">
        <v>8832</v>
      </c>
    </row>
    <row r="237" spans="1:3" ht="15.75">
      <c r="A237" s="318">
        <v>8833</v>
      </c>
      <c r="B237" s="321" t="s">
        <v>1424</v>
      </c>
      <c r="C237" s="318">
        <v>8833</v>
      </c>
    </row>
    <row r="238" spans="1:3" ht="15.75">
      <c r="A238" s="318">
        <v>8834</v>
      </c>
      <c r="B238" s="322" t="s">
        <v>1425</v>
      </c>
      <c r="C238" s="318">
        <v>8834</v>
      </c>
    </row>
    <row r="239" spans="1:3" ht="15.75">
      <c r="A239" s="318">
        <v>8835</v>
      </c>
      <c r="B239" s="322" t="s">
        <v>1426</v>
      </c>
      <c r="C239" s="318">
        <v>8835</v>
      </c>
    </row>
    <row r="240" spans="1:3" ht="15.75">
      <c r="A240" s="318">
        <v>8836</v>
      </c>
      <c r="B240" s="321" t="s">
        <v>1427</v>
      </c>
      <c r="C240" s="318">
        <v>8836</v>
      </c>
    </row>
    <row r="241" spans="1:3" ht="15.75">
      <c r="A241" s="318">
        <v>8837</v>
      </c>
      <c r="B241" s="321" t="s">
        <v>1428</v>
      </c>
      <c r="C241" s="318">
        <v>8837</v>
      </c>
    </row>
    <row r="242" spans="1:3" ht="15.75">
      <c r="A242" s="318">
        <v>8838</v>
      </c>
      <c r="B242" s="321" t="s">
        <v>1429</v>
      </c>
      <c r="C242" s="318">
        <v>8838</v>
      </c>
    </row>
    <row r="243" spans="1:3" ht="15.75">
      <c r="A243" s="318">
        <v>8839</v>
      </c>
      <c r="B243" s="322" t="s">
        <v>1430</v>
      </c>
      <c r="C243" s="318">
        <v>8839</v>
      </c>
    </row>
    <row r="244" spans="1:3" ht="15.75">
      <c r="A244" s="318">
        <v>8845</v>
      </c>
      <c r="B244" s="323" t="s">
        <v>1431</v>
      </c>
      <c r="C244" s="318">
        <v>8845</v>
      </c>
    </row>
    <row r="245" spans="1:3" ht="15.75">
      <c r="A245" s="318">
        <v>8848</v>
      </c>
      <c r="B245" s="329" t="s">
        <v>1432</v>
      </c>
      <c r="C245" s="318">
        <v>8848</v>
      </c>
    </row>
    <row r="246" spans="1:3" ht="15.75">
      <c r="A246" s="318">
        <v>8849</v>
      </c>
      <c r="B246" s="321" t="s">
        <v>1433</v>
      </c>
      <c r="C246" s="318">
        <v>8849</v>
      </c>
    </row>
    <row r="247" spans="1:3" ht="15.75">
      <c r="A247" s="318">
        <v>8851</v>
      </c>
      <c r="B247" s="321" t="s">
        <v>1434</v>
      </c>
      <c r="C247" s="318">
        <v>8851</v>
      </c>
    </row>
    <row r="248" spans="1:3" ht="15.75">
      <c r="A248" s="318">
        <v>8852</v>
      </c>
      <c r="B248" s="321" t="s">
        <v>1435</v>
      </c>
      <c r="C248" s="318">
        <v>8852</v>
      </c>
    </row>
    <row r="249" spans="1:3" ht="15.75">
      <c r="A249" s="318">
        <v>8853</v>
      </c>
      <c r="B249" s="321" t="s">
        <v>1436</v>
      </c>
      <c r="C249" s="318">
        <v>8853</v>
      </c>
    </row>
    <row r="250" spans="1:3" ht="15.75">
      <c r="A250" s="318">
        <v>8855</v>
      </c>
      <c r="B250" s="323" t="s">
        <v>1437</v>
      </c>
      <c r="C250" s="318">
        <v>8855</v>
      </c>
    </row>
    <row r="251" spans="1:3" ht="15.75">
      <c r="A251" s="318">
        <v>8858</v>
      </c>
      <c r="B251" s="334" t="s">
        <v>1438</v>
      </c>
      <c r="C251" s="318">
        <v>8858</v>
      </c>
    </row>
    <row r="252" spans="1:3" ht="15.75">
      <c r="A252" s="318">
        <v>8859</v>
      </c>
      <c r="B252" s="322" t="s">
        <v>1439</v>
      </c>
      <c r="C252" s="318">
        <v>8859</v>
      </c>
    </row>
    <row r="253" spans="1:3" ht="15.75">
      <c r="A253" s="318">
        <v>8861</v>
      </c>
      <c r="B253" s="321" t="s">
        <v>1440</v>
      </c>
      <c r="C253" s="318">
        <v>8861</v>
      </c>
    </row>
    <row r="254" spans="1:3" ht="15.75">
      <c r="A254" s="318">
        <v>8862</v>
      </c>
      <c r="B254" s="322" t="s">
        <v>1441</v>
      </c>
      <c r="C254" s="318">
        <v>8862</v>
      </c>
    </row>
    <row r="255" spans="1:3" ht="15.75">
      <c r="A255" s="318">
        <v>8863</v>
      </c>
      <c r="B255" s="322" t="s">
        <v>1442</v>
      </c>
      <c r="C255" s="318">
        <v>8863</v>
      </c>
    </row>
    <row r="256" spans="1:3" ht="15.75">
      <c r="A256" s="318">
        <v>8864</v>
      </c>
      <c r="B256" s="321" t="s">
        <v>1443</v>
      </c>
      <c r="C256" s="318">
        <v>8864</v>
      </c>
    </row>
    <row r="257" spans="1:3" ht="15.75">
      <c r="A257" s="318">
        <v>8865</v>
      </c>
      <c r="B257" s="322" t="s">
        <v>1444</v>
      </c>
      <c r="C257" s="318">
        <v>8865</v>
      </c>
    </row>
    <row r="258" spans="1:3" ht="15.75">
      <c r="A258" s="318">
        <v>8866</v>
      </c>
      <c r="B258" s="322" t="s">
        <v>1083</v>
      </c>
      <c r="C258" s="318">
        <v>8866</v>
      </c>
    </row>
    <row r="259" spans="1:3" ht="15.75">
      <c r="A259" s="318">
        <v>8867</v>
      </c>
      <c r="B259" s="322" t="s">
        <v>1084</v>
      </c>
      <c r="C259" s="318">
        <v>8867</v>
      </c>
    </row>
    <row r="260" spans="1:3" ht="15.75">
      <c r="A260" s="318">
        <v>8868</v>
      </c>
      <c r="B260" s="322" t="s">
        <v>1085</v>
      </c>
      <c r="C260" s="318">
        <v>8868</v>
      </c>
    </row>
    <row r="261" spans="1:3" ht="15.75">
      <c r="A261" s="318">
        <v>8869</v>
      </c>
      <c r="B261" s="321" t="s">
        <v>1086</v>
      </c>
      <c r="C261" s="318">
        <v>8869</v>
      </c>
    </row>
    <row r="262" spans="1:3" ht="15.75">
      <c r="A262" s="318">
        <v>8871</v>
      </c>
      <c r="B262" s="322" t="s">
        <v>1087</v>
      </c>
      <c r="C262" s="318">
        <v>8871</v>
      </c>
    </row>
    <row r="263" spans="1:3" ht="15.75">
      <c r="A263" s="318">
        <v>8872</v>
      </c>
      <c r="B263" s="322" t="s">
        <v>346</v>
      </c>
      <c r="C263" s="318">
        <v>8872</v>
      </c>
    </row>
    <row r="264" spans="1:3" ht="15.75">
      <c r="A264" s="318">
        <v>8873</v>
      </c>
      <c r="B264" s="322" t="s">
        <v>347</v>
      </c>
      <c r="C264" s="318">
        <v>8873</v>
      </c>
    </row>
    <row r="265" spans="1:3" ht="15.75">
      <c r="A265" s="318">
        <v>8875</v>
      </c>
      <c r="B265" s="322" t="s">
        <v>348</v>
      </c>
      <c r="C265" s="318">
        <v>8875</v>
      </c>
    </row>
    <row r="266" spans="1:3" ht="15.75">
      <c r="A266" s="318">
        <v>8876</v>
      </c>
      <c r="B266" s="322" t="s">
        <v>349</v>
      </c>
      <c r="C266" s="318">
        <v>8876</v>
      </c>
    </row>
    <row r="267" spans="1:3" ht="15.75">
      <c r="A267" s="318">
        <v>8877</v>
      </c>
      <c r="B267" s="321" t="s">
        <v>350</v>
      </c>
      <c r="C267" s="318">
        <v>8877</v>
      </c>
    </row>
    <row r="268" spans="1:3" ht="15.75">
      <c r="A268" s="318">
        <v>8878</v>
      </c>
      <c r="B268" s="334" t="s">
        <v>351</v>
      </c>
      <c r="C268" s="318">
        <v>8878</v>
      </c>
    </row>
    <row r="269" spans="1:3" ht="15.75">
      <c r="A269" s="318">
        <v>8885</v>
      </c>
      <c r="B269" s="324" t="s">
        <v>352</v>
      </c>
      <c r="C269" s="318">
        <v>8885</v>
      </c>
    </row>
    <row r="270" spans="1:3" ht="15.75">
      <c r="A270" s="318">
        <v>8888</v>
      </c>
      <c r="B270" s="321" t="s">
        <v>353</v>
      </c>
      <c r="C270" s="318">
        <v>8888</v>
      </c>
    </row>
    <row r="271" spans="1:3" ht="15.75">
      <c r="A271" s="318">
        <v>8897</v>
      </c>
      <c r="B271" s="321" t="s">
        <v>354</v>
      </c>
      <c r="C271" s="318">
        <v>8897</v>
      </c>
    </row>
    <row r="272" spans="1:3" ht="15.75">
      <c r="A272" s="318">
        <v>8898</v>
      </c>
      <c r="B272" s="321" t="s">
        <v>355</v>
      </c>
      <c r="C272" s="318">
        <v>8898</v>
      </c>
    </row>
    <row r="273" spans="1:3" ht="15.75">
      <c r="A273" s="318">
        <v>9910</v>
      </c>
      <c r="B273" s="324" t="s">
        <v>356</v>
      </c>
      <c r="C273" s="318">
        <v>9910</v>
      </c>
    </row>
    <row r="274" spans="1:3" ht="15.75">
      <c r="A274" s="318">
        <v>9997</v>
      </c>
      <c r="B274" s="321" t="s">
        <v>357</v>
      </c>
      <c r="C274" s="318">
        <v>9997</v>
      </c>
    </row>
    <row r="275" spans="1:3" ht="15.75">
      <c r="A275" s="318">
        <v>9998</v>
      </c>
      <c r="B275" s="321" t="s">
        <v>358</v>
      </c>
      <c r="C275" s="318">
        <v>9998</v>
      </c>
    </row>
    <row r="276" ht="14.25"/>
    <row r="277" ht="14.25"/>
    <row r="278" ht="14.25"/>
    <row r="279" ht="14.25"/>
    <row r="280" spans="1:2" ht="14.25">
      <c r="A280" s="239" t="s">
        <v>1763</v>
      </c>
      <c r="B280" s="240" t="s">
        <v>1768</v>
      </c>
    </row>
    <row r="281" spans="1:2" ht="14.25">
      <c r="A281" s="312" t="s">
        <v>359</v>
      </c>
      <c r="B281" s="313"/>
    </row>
    <row r="282" spans="1:2" ht="14.25">
      <c r="A282" s="314" t="s">
        <v>360</v>
      </c>
      <c r="B282" s="315" t="s">
        <v>361</v>
      </c>
    </row>
    <row r="283" spans="1:2" ht="14.25">
      <c r="A283" s="314" t="s">
        <v>362</v>
      </c>
      <c r="B283" s="315" t="s">
        <v>363</v>
      </c>
    </row>
    <row r="284" spans="1:2" ht="14.25">
      <c r="A284" s="314" t="s">
        <v>364</v>
      </c>
      <c r="B284" s="315" t="s">
        <v>365</v>
      </c>
    </row>
    <row r="285" spans="1:2" ht="14.25">
      <c r="A285" s="314" t="s">
        <v>366</v>
      </c>
      <c r="B285" s="315" t="s">
        <v>367</v>
      </c>
    </row>
    <row r="286" spans="1:2" ht="14.25">
      <c r="A286" s="314" t="s">
        <v>368</v>
      </c>
      <c r="B286" s="315" t="s">
        <v>369</v>
      </c>
    </row>
    <row r="287" spans="1:2" ht="14.25">
      <c r="A287" s="314" t="s">
        <v>370</v>
      </c>
      <c r="B287" s="315" t="s">
        <v>371</v>
      </c>
    </row>
    <row r="288" spans="1:2" ht="14.25">
      <c r="A288" s="314" t="s">
        <v>372</v>
      </c>
      <c r="B288" s="315" t="s">
        <v>373</v>
      </c>
    </row>
    <row r="289" spans="1:2" ht="14.25">
      <c r="A289" s="314" t="s">
        <v>374</v>
      </c>
      <c r="B289" s="315" t="s">
        <v>375</v>
      </c>
    </row>
    <row r="290" spans="1:2" ht="14.25">
      <c r="A290" s="314" t="s">
        <v>376</v>
      </c>
      <c r="B290" s="315" t="s">
        <v>377</v>
      </c>
    </row>
    <row r="291" ht="14.25"/>
    <row r="292" ht="14.25"/>
    <row r="293" spans="1:2" ht="14.25">
      <c r="A293" s="239" t="s">
        <v>1763</v>
      </c>
      <c r="B293" s="240" t="s">
        <v>1767</v>
      </c>
    </row>
    <row r="294" ht="15.75">
      <c r="B294" s="217" t="s">
        <v>1764</v>
      </c>
    </row>
    <row r="295" ht="18.75" thickBot="1">
      <c r="B295" s="217" t="s">
        <v>1765</v>
      </c>
    </row>
    <row r="296" spans="1:2" ht="16.5">
      <c r="A296" s="241" t="s">
        <v>378</v>
      </c>
      <c r="B296" s="242" t="s">
        <v>379</v>
      </c>
    </row>
    <row r="297" spans="1:2" ht="16.5">
      <c r="A297" s="243" t="s">
        <v>380</v>
      </c>
      <c r="B297" s="244" t="s">
        <v>381</v>
      </c>
    </row>
    <row r="298" spans="1:2" ht="16.5">
      <c r="A298" s="243" t="s">
        <v>382</v>
      </c>
      <c r="B298" s="245" t="s">
        <v>383</v>
      </c>
    </row>
    <row r="299" spans="1:2" ht="16.5">
      <c r="A299" s="243" t="s">
        <v>384</v>
      </c>
      <c r="B299" s="245" t="s">
        <v>385</v>
      </c>
    </row>
    <row r="300" spans="1:2" ht="16.5">
      <c r="A300" s="243" t="s">
        <v>386</v>
      </c>
      <c r="B300" s="245" t="s">
        <v>387</v>
      </c>
    </row>
    <row r="301" spans="1:2" ht="16.5">
      <c r="A301" s="243" t="s">
        <v>388</v>
      </c>
      <c r="B301" s="245" t="s">
        <v>389</v>
      </c>
    </row>
    <row r="302" spans="1:2" ht="16.5">
      <c r="A302" s="243" t="s">
        <v>390</v>
      </c>
      <c r="B302" s="245" t="s">
        <v>391</v>
      </c>
    </row>
    <row r="303" spans="1:2" ht="16.5">
      <c r="A303" s="243" t="s">
        <v>392</v>
      </c>
      <c r="B303" s="245" t="s">
        <v>393</v>
      </c>
    </row>
    <row r="304" spans="1:2" ht="16.5">
      <c r="A304" s="243" t="s">
        <v>394</v>
      </c>
      <c r="B304" s="245" t="s">
        <v>395</v>
      </c>
    </row>
    <row r="305" spans="1:2" ht="16.5">
      <c r="A305" s="243" t="s">
        <v>396</v>
      </c>
      <c r="B305" s="245" t="s">
        <v>397</v>
      </c>
    </row>
    <row r="306" spans="1:2" ht="16.5">
      <c r="A306" s="243" t="s">
        <v>398</v>
      </c>
      <c r="B306" s="245" t="s">
        <v>399</v>
      </c>
    </row>
    <row r="307" spans="1:2" ht="16.5">
      <c r="A307" s="243" t="s">
        <v>400</v>
      </c>
      <c r="B307" s="246" t="s">
        <v>401</v>
      </c>
    </row>
    <row r="308" spans="1:2" ht="16.5">
      <c r="A308" s="243" t="s">
        <v>402</v>
      </c>
      <c r="B308" s="246" t="s">
        <v>403</v>
      </c>
    </row>
    <row r="309" spans="1:2" ht="16.5">
      <c r="A309" s="243" t="s">
        <v>404</v>
      </c>
      <c r="B309" s="245" t="s">
        <v>405</v>
      </c>
    </row>
    <row r="310" spans="1:2" ht="16.5">
      <c r="A310" s="243" t="s">
        <v>406</v>
      </c>
      <c r="B310" s="245" t="s">
        <v>407</v>
      </c>
    </row>
    <row r="311" spans="1:2" ht="16.5">
      <c r="A311" s="243" t="s">
        <v>408</v>
      </c>
      <c r="B311" s="245" t="s">
        <v>409</v>
      </c>
    </row>
    <row r="312" spans="1:2" ht="16.5">
      <c r="A312" s="243" t="s">
        <v>410</v>
      </c>
      <c r="B312" s="245" t="s">
        <v>1789</v>
      </c>
    </row>
    <row r="313" spans="1:2" ht="16.5">
      <c r="A313" s="243" t="s">
        <v>411</v>
      </c>
      <c r="B313" s="245" t="s">
        <v>1792</v>
      </c>
    </row>
    <row r="314" spans="1:2" ht="16.5">
      <c r="A314" s="247" t="s">
        <v>412</v>
      </c>
      <c r="B314" s="245" t="s">
        <v>413</v>
      </c>
    </row>
    <row r="315" spans="1:2" ht="16.5">
      <c r="A315" s="247" t="s">
        <v>414</v>
      </c>
      <c r="B315" s="245" t="s">
        <v>415</v>
      </c>
    </row>
    <row r="316" spans="1:2" ht="16.5">
      <c r="A316" s="247" t="s">
        <v>1793</v>
      </c>
      <c r="B316" s="245" t="s">
        <v>1794</v>
      </c>
    </row>
    <row r="317" spans="1:2" ht="16.5">
      <c r="A317" s="247" t="s">
        <v>416</v>
      </c>
      <c r="B317" s="245" t="s">
        <v>417</v>
      </c>
    </row>
    <row r="318" spans="1:2" s="218" customFormat="1" ht="16.5">
      <c r="A318" s="247" t="s">
        <v>418</v>
      </c>
      <c r="B318" s="245" t="s">
        <v>419</v>
      </c>
    </row>
    <row r="319" spans="1:2" ht="30">
      <c r="A319" s="249" t="s">
        <v>420</v>
      </c>
      <c r="B319" s="250" t="s">
        <v>113</v>
      </c>
    </row>
    <row r="320" spans="1:2" ht="16.5">
      <c r="A320" s="251" t="s">
        <v>114</v>
      </c>
      <c r="B320" s="252" t="s">
        <v>115</v>
      </c>
    </row>
    <row r="321" spans="1:2" ht="16.5">
      <c r="A321" s="251" t="s">
        <v>116</v>
      </c>
      <c r="B321" s="252" t="s">
        <v>117</v>
      </c>
    </row>
    <row r="322" spans="1:2" ht="16.5">
      <c r="A322" s="247" t="s">
        <v>118</v>
      </c>
      <c r="B322" s="245" t="s">
        <v>119</v>
      </c>
    </row>
    <row r="323" spans="1:2" ht="16.5">
      <c r="A323" s="247" t="s">
        <v>120</v>
      </c>
      <c r="B323" s="245" t="s">
        <v>121</v>
      </c>
    </row>
    <row r="324" spans="1:2" ht="16.5">
      <c r="A324" s="247" t="s">
        <v>122</v>
      </c>
      <c r="B324" s="245" t="s">
        <v>123</v>
      </c>
    </row>
    <row r="325" spans="1:2" ht="16.5">
      <c r="A325" s="247" t="s">
        <v>124</v>
      </c>
      <c r="B325" s="245" t="s">
        <v>125</v>
      </c>
    </row>
    <row r="326" spans="1:2" ht="16.5">
      <c r="A326" s="247" t="s">
        <v>126</v>
      </c>
      <c r="B326" s="245" t="s">
        <v>127</v>
      </c>
    </row>
    <row r="327" spans="1:2" ht="16.5">
      <c r="A327" s="247" t="s">
        <v>128</v>
      </c>
      <c r="B327" s="245" t="s">
        <v>129</v>
      </c>
    </row>
    <row r="328" spans="1:2" ht="16.5">
      <c r="A328" s="247" t="s">
        <v>130</v>
      </c>
      <c r="B328" s="252" t="s">
        <v>131</v>
      </c>
    </row>
    <row r="329" spans="1:2" ht="16.5">
      <c r="A329" s="247" t="s">
        <v>132</v>
      </c>
      <c r="B329" s="252" t="s">
        <v>133</v>
      </c>
    </row>
    <row r="330" spans="1:2" ht="16.5">
      <c r="A330" s="247" t="s">
        <v>134</v>
      </c>
      <c r="B330" s="252" t="s">
        <v>135</v>
      </c>
    </row>
    <row r="331" spans="1:2" ht="16.5">
      <c r="A331" s="247" t="s">
        <v>136</v>
      </c>
      <c r="B331" s="245" t="s">
        <v>137</v>
      </c>
    </row>
    <row r="332" spans="1:2" ht="16.5">
      <c r="A332" s="247" t="s">
        <v>138</v>
      </c>
      <c r="B332" s="245" t="s">
        <v>139</v>
      </c>
    </row>
    <row r="333" spans="1:2" ht="16.5">
      <c r="A333" s="247" t="s">
        <v>140</v>
      </c>
      <c r="B333" s="252" t="s">
        <v>141</v>
      </c>
    </row>
    <row r="334" spans="1:2" ht="16.5">
      <c r="A334" s="247" t="s">
        <v>142</v>
      </c>
      <c r="B334" s="245" t="s">
        <v>143</v>
      </c>
    </row>
    <row r="335" spans="1:2" ht="16.5">
      <c r="A335" s="247" t="s">
        <v>144</v>
      </c>
      <c r="B335" s="245" t="s">
        <v>145</v>
      </c>
    </row>
    <row r="336" spans="1:2" ht="16.5">
      <c r="A336" s="247" t="s">
        <v>146</v>
      </c>
      <c r="B336" s="245" t="s">
        <v>147</v>
      </c>
    </row>
    <row r="337" spans="1:2" ht="16.5">
      <c r="A337" s="247" t="s">
        <v>148</v>
      </c>
      <c r="B337" s="245" t="s">
        <v>149</v>
      </c>
    </row>
    <row r="338" spans="1:2" ht="16.5">
      <c r="A338" s="247" t="s">
        <v>1791</v>
      </c>
      <c r="B338" s="245" t="s">
        <v>1790</v>
      </c>
    </row>
    <row r="339" spans="1:2" ht="16.5">
      <c r="A339" s="247" t="s">
        <v>150</v>
      </c>
      <c r="B339" s="245" t="s">
        <v>151</v>
      </c>
    </row>
    <row r="340" spans="1:2" ht="16.5">
      <c r="A340" s="247" t="s">
        <v>152</v>
      </c>
      <c r="B340" s="245" t="s">
        <v>153</v>
      </c>
    </row>
    <row r="341" spans="1:2" ht="16.5">
      <c r="A341" s="253" t="s">
        <v>154</v>
      </c>
      <c r="B341" s="254" t="s">
        <v>155</v>
      </c>
    </row>
    <row r="342" spans="1:2" s="218" customFormat="1" ht="16.5">
      <c r="A342" s="255" t="s">
        <v>156</v>
      </c>
      <c r="B342" s="256" t="s">
        <v>157</v>
      </c>
    </row>
    <row r="343" spans="1:2" s="218" customFormat="1" ht="16.5">
      <c r="A343" s="255" t="s">
        <v>158</v>
      </c>
      <c r="B343" s="256" t="s">
        <v>159</v>
      </c>
    </row>
    <row r="344" spans="1:2" s="218" customFormat="1" ht="16.5">
      <c r="A344" s="255" t="s">
        <v>160</v>
      </c>
      <c r="B344" s="256" t="s">
        <v>161</v>
      </c>
    </row>
    <row r="345" spans="1:3" ht="17.25" thickBot="1">
      <c r="A345" s="257" t="s">
        <v>162</v>
      </c>
      <c r="B345" s="258" t="s">
        <v>163</v>
      </c>
      <c r="C345" s="218"/>
    </row>
    <row r="346" spans="1:256" ht="18">
      <c r="A346" s="259"/>
      <c r="B346" s="260" t="s">
        <v>1766</v>
      </c>
      <c r="C346" s="21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8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  <c r="HA346" s="238"/>
      <c r="HB346" s="238"/>
      <c r="HC346" s="238"/>
      <c r="HD346" s="238"/>
      <c r="HE346" s="238"/>
      <c r="HF346" s="238"/>
      <c r="HG346" s="238"/>
      <c r="HH346" s="238"/>
      <c r="HI346" s="238"/>
      <c r="HJ346" s="238"/>
      <c r="HK346" s="238"/>
      <c r="HL346" s="238"/>
      <c r="HM346" s="238"/>
      <c r="HN346" s="238"/>
      <c r="HO346" s="238"/>
      <c r="HP346" s="238"/>
      <c r="HQ346" s="238"/>
      <c r="HR346" s="238"/>
      <c r="HS346" s="238"/>
      <c r="HT346" s="238"/>
      <c r="HU346" s="238"/>
      <c r="HV346" s="238"/>
      <c r="HW346" s="238"/>
      <c r="HX346" s="238"/>
      <c r="HY346" s="238"/>
      <c r="HZ346" s="238"/>
      <c r="IA346" s="238"/>
      <c r="IB346" s="238"/>
      <c r="IC346" s="238"/>
      <c r="ID346" s="238"/>
      <c r="IE346" s="238"/>
      <c r="IF346" s="238"/>
      <c r="IG346" s="238"/>
      <c r="IH346" s="238"/>
      <c r="II346" s="238"/>
      <c r="IJ346" s="238"/>
      <c r="IK346" s="238"/>
      <c r="IL346" s="238"/>
      <c r="IM346" s="238"/>
      <c r="IN346" s="238"/>
      <c r="IO346" s="238"/>
      <c r="IP346" s="238"/>
      <c r="IQ346" s="238"/>
      <c r="IR346" s="238"/>
      <c r="IS346" s="238"/>
      <c r="IT346" s="238"/>
      <c r="IU346" s="238"/>
      <c r="IV346" s="238"/>
    </row>
    <row r="347" spans="1:3" ht="18">
      <c r="A347" s="261"/>
      <c r="B347" s="262" t="s">
        <v>164</v>
      </c>
      <c r="C347" s="218"/>
    </row>
    <row r="348" spans="1:3" ht="18">
      <c r="A348" s="261"/>
      <c r="B348" s="263" t="s">
        <v>165</v>
      </c>
      <c r="C348" s="218"/>
    </row>
    <row r="349" spans="1:3" ht="18">
      <c r="A349" s="264" t="s">
        <v>166</v>
      </c>
      <c r="B349" s="265" t="s">
        <v>167</v>
      </c>
      <c r="C349" s="218"/>
    </row>
    <row r="350" spans="1:2" ht="18">
      <c r="A350" s="266" t="s">
        <v>168</v>
      </c>
      <c r="B350" s="267" t="s">
        <v>169</v>
      </c>
    </row>
    <row r="351" spans="1:2" ht="18">
      <c r="A351" s="266" t="s">
        <v>170</v>
      </c>
      <c r="B351" s="268" t="s">
        <v>171</v>
      </c>
    </row>
    <row r="352" spans="1:2" ht="18">
      <c r="A352" s="266" t="s">
        <v>172</v>
      </c>
      <c r="B352" s="268" t="s">
        <v>173</v>
      </c>
    </row>
    <row r="353" spans="1:2" ht="18">
      <c r="A353" s="266" t="s">
        <v>174</v>
      </c>
      <c r="B353" s="268" t="s">
        <v>463</v>
      </c>
    </row>
    <row r="354" spans="1:2" ht="18">
      <c r="A354" s="266" t="s">
        <v>464</v>
      </c>
      <c r="B354" s="268" t="s">
        <v>465</v>
      </c>
    </row>
    <row r="355" spans="1:2" ht="18">
      <c r="A355" s="266" t="s">
        <v>466</v>
      </c>
      <c r="B355" s="268" t="s">
        <v>467</v>
      </c>
    </row>
    <row r="356" spans="1:2" ht="18">
      <c r="A356" s="266" t="s">
        <v>468</v>
      </c>
      <c r="B356" s="269" t="s">
        <v>469</v>
      </c>
    </row>
    <row r="357" spans="1:2" ht="18">
      <c r="A357" s="266" t="s">
        <v>470</v>
      </c>
      <c r="B357" s="269" t="s">
        <v>471</v>
      </c>
    </row>
    <row r="358" spans="1:2" ht="18">
      <c r="A358" s="266" t="s">
        <v>472</v>
      </c>
      <c r="B358" s="269" t="s">
        <v>1606</v>
      </c>
    </row>
    <row r="359" spans="1:2" ht="18">
      <c r="A359" s="266" t="s">
        <v>1607</v>
      </c>
      <c r="B359" s="269" t="s">
        <v>1608</v>
      </c>
    </row>
    <row r="360" spans="1:2" ht="18">
      <c r="A360" s="266" t="s">
        <v>1609</v>
      </c>
      <c r="B360" s="270" t="s">
        <v>1610</v>
      </c>
    </row>
    <row r="361" spans="1:2" ht="18">
      <c r="A361" s="266" t="s">
        <v>1611</v>
      </c>
      <c r="B361" s="270" t="s">
        <v>1612</v>
      </c>
    </row>
    <row r="362" spans="1:2" ht="18">
      <c r="A362" s="266" t="s">
        <v>1613</v>
      </c>
      <c r="B362" s="269" t="s">
        <v>1614</v>
      </c>
    </row>
    <row r="363" spans="1:5" ht="18">
      <c r="A363" s="271" t="s">
        <v>1615</v>
      </c>
      <c r="B363" s="269" t="s">
        <v>1616</v>
      </c>
      <c r="C363" s="219" t="s">
        <v>1617</v>
      </c>
      <c r="D363" s="220"/>
      <c r="E363" s="221"/>
    </row>
    <row r="364" spans="1:5" ht="18">
      <c r="A364" s="271" t="s">
        <v>1618</v>
      </c>
      <c r="B364" s="268" t="s">
        <v>1619</v>
      </c>
      <c r="C364" s="219" t="s">
        <v>1617</v>
      </c>
      <c r="D364" s="220"/>
      <c r="E364" s="221"/>
    </row>
    <row r="365" spans="1:5" ht="18">
      <c r="A365" s="271" t="s">
        <v>1620</v>
      </c>
      <c r="B365" s="269" t="s">
        <v>1621</v>
      </c>
      <c r="C365" s="219" t="s">
        <v>1617</v>
      </c>
      <c r="D365" s="220"/>
      <c r="E365" s="221"/>
    </row>
    <row r="366" spans="1:5" ht="18">
      <c r="A366" s="271" t="s">
        <v>1622</v>
      </c>
      <c r="B366" s="269" t="s">
        <v>1623</v>
      </c>
      <c r="C366" s="219" t="s">
        <v>1617</v>
      </c>
      <c r="D366" s="220"/>
      <c r="E366" s="221"/>
    </row>
    <row r="367" spans="1:5" ht="18">
      <c r="A367" s="271" t="s">
        <v>1624</v>
      </c>
      <c r="B367" s="269" t="s">
        <v>1625</v>
      </c>
      <c r="C367" s="219" t="s">
        <v>1617</v>
      </c>
      <c r="D367" s="220"/>
      <c r="E367" s="221"/>
    </row>
    <row r="368" spans="1:5" ht="18">
      <c r="A368" s="271" t="s">
        <v>1626</v>
      </c>
      <c r="B368" s="269" t="s">
        <v>1627</v>
      </c>
      <c r="C368" s="219" t="s">
        <v>1617</v>
      </c>
      <c r="D368" s="220"/>
      <c r="E368" s="221"/>
    </row>
    <row r="369" spans="1:5" ht="18">
      <c r="A369" s="271" t="s">
        <v>1628</v>
      </c>
      <c r="B369" s="269" t="s">
        <v>1629</v>
      </c>
      <c r="C369" s="219" t="s">
        <v>1617</v>
      </c>
      <c r="D369" s="220"/>
      <c r="E369" s="221"/>
    </row>
    <row r="370" spans="1:5" ht="18">
      <c r="A370" s="271" t="s">
        <v>1630</v>
      </c>
      <c r="B370" s="269" t="s">
        <v>1631</v>
      </c>
      <c r="C370" s="219" t="s">
        <v>1617</v>
      </c>
      <c r="D370" s="220"/>
      <c r="E370" s="221"/>
    </row>
    <row r="371" spans="1:5" ht="18">
      <c r="A371" s="271" t="s">
        <v>1632</v>
      </c>
      <c r="B371" s="269" t="s">
        <v>1633</v>
      </c>
      <c r="C371" s="219" t="s">
        <v>1617</v>
      </c>
      <c r="D371" s="220"/>
      <c r="E371" s="221"/>
    </row>
    <row r="372" spans="1:5" ht="18">
      <c r="A372" s="271" t="s">
        <v>1634</v>
      </c>
      <c r="B372" s="268" t="s">
        <v>1635</v>
      </c>
      <c r="C372" s="219" t="s">
        <v>1617</v>
      </c>
      <c r="D372" s="220"/>
      <c r="E372" s="221"/>
    </row>
    <row r="373" spans="1:5" ht="18">
      <c r="A373" s="271" t="s">
        <v>1636</v>
      </c>
      <c r="B373" s="269" t="s">
        <v>1637</v>
      </c>
      <c r="C373" s="219" t="s">
        <v>1617</v>
      </c>
      <c r="D373" s="220"/>
      <c r="E373" s="221"/>
    </row>
    <row r="374" spans="1:5" ht="18">
      <c r="A374" s="271" t="s">
        <v>1638</v>
      </c>
      <c r="B374" s="268" t="s">
        <v>1639</v>
      </c>
      <c r="C374" s="219" t="s">
        <v>1617</v>
      </c>
      <c r="D374" s="220"/>
      <c r="E374" s="221"/>
    </row>
    <row r="375" spans="1:5" ht="18">
      <c r="A375" s="271" t="s">
        <v>1640</v>
      </c>
      <c r="B375" s="268" t="s">
        <v>1641</v>
      </c>
      <c r="C375" s="219" t="s">
        <v>1617</v>
      </c>
      <c r="D375" s="220"/>
      <c r="E375" s="221"/>
    </row>
    <row r="376" spans="1:5" ht="18">
      <c r="A376" s="271" t="s">
        <v>1642</v>
      </c>
      <c r="B376" s="268" t="s">
        <v>1643</v>
      </c>
      <c r="C376" s="219" t="s">
        <v>1617</v>
      </c>
      <c r="D376" s="220"/>
      <c r="E376" s="221"/>
    </row>
    <row r="377" spans="1:5" ht="18">
      <c r="A377" s="271" t="s">
        <v>1644</v>
      </c>
      <c r="B377" s="268" t="s">
        <v>1645</v>
      </c>
      <c r="C377" s="219" t="s">
        <v>1617</v>
      </c>
      <c r="D377" s="220"/>
      <c r="E377" s="221"/>
    </row>
    <row r="378" spans="1:5" ht="18">
      <c r="A378" s="271" t="s">
        <v>1646</v>
      </c>
      <c r="B378" s="268" t="s">
        <v>1647</v>
      </c>
      <c r="C378" s="219" t="s">
        <v>1617</v>
      </c>
      <c r="D378" s="220"/>
      <c r="E378" s="221"/>
    </row>
    <row r="379" spans="1:5" ht="18">
      <c r="A379" s="271" t="s">
        <v>1648</v>
      </c>
      <c r="B379" s="268" t="s">
        <v>1649</v>
      </c>
      <c r="C379" s="219" t="s">
        <v>1617</v>
      </c>
      <c r="D379" s="220"/>
      <c r="E379" s="221"/>
    </row>
    <row r="380" spans="1:5" ht="18">
      <c r="A380" s="271" t="s">
        <v>1650</v>
      </c>
      <c r="B380" s="268" t="s">
        <v>1651</v>
      </c>
      <c r="C380" s="219" t="s">
        <v>1617</v>
      </c>
      <c r="D380" s="220"/>
      <c r="E380" s="221"/>
    </row>
    <row r="381" spans="1:5" ht="18">
      <c r="A381" s="271" t="s">
        <v>1652</v>
      </c>
      <c r="B381" s="268" t="s">
        <v>1653</v>
      </c>
      <c r="C381" s="219" t="s">
        <v>1617</v>
      </c>
      <c r="D381" s="220"/>
      <c r="E381" s="221"/>
    </row>
    <row r="382" spans="1:5" ht="18">
      <c r="A382" s="271" t="s">
        <v>1654</v>
      </c>
      <c r="B382" s="272" t="s">
        <v>1655</v>
      </c>
      <c r="C382" s="219" t="s">
        <v>1617</v>
      </c>
      <c r="D382" s="220"/>
      <c r="E382" s="221"/>
    </row>
    <row r="383" spans="1:5" ht="18">
      <c r="A383" s="271" t="s">
        <v>1656</v>
      </c>
      <c r="B383" s="272" t="s">
        <v>1657</v>
      </c>
      <c r="C383" s="219" t="s">
        <v>1617</v>
      </c>
      <c r="D383" s="220"/>
      <c r="E383" s="221"/>
    </row>
    <row r="384" spans="1:5" ht="18">
      <c r="A384" s="273" t="s">
        <v>1658</v>
      </c>
      <c r="B384" s="274" t="s">
        <v>1659</v>
      </c>
      <c r="C384" s="219" t="s">
        <v>1617</v>
      </c>
      <c r="D384" s="222"/>
      <c r="E384" s="221"/>
    </row>
    <row r="385" spans="1:5" ht="18">
      <c r="A385" s="261" t="s">
        <v>1617</v>
      </c>
      <c r="B385" s="275" t="s">
        <v>1660</v>
      </c>
      <c r="C385" s="219" t="s">
        <v>1617</v>
      </c>
      <c r="D385" s="223"/>
      <c r="E385" s="221"/>
    </row>
    <row r="386" spans="1:5" ht="18">
      <c r="A386" s="276" t="s">
        <v>1661</v>
      </c>
      <c r="B386" s="277" t="s">
        <v>1662</v>
      </c>
      <c r="C386" s="219" t="s">
        <v>1617</v>
      </c>
      <c r="D386" s="220"/>
      <c r="E386" s="221"/>
    </row>
    <row r="387" spans="1:5" ht="18">
      <c r="A387" s="271" t="s">
        <v>1663</v>
      </c>
      <c r="B387" s="252" t="s">
        <v>1664</v>
      </c>
      <c r="C387" s="219" t="s">
        <v>1617</v>
      </c>
      <c r="D387" s="220"/>
      <c r="E387" s="221"/>
    </row>
    <row r="388" spans="1:5" ht="18">
      <c r="A388" s="278" t="s">
        <v>1665</v>
      </c>
      <c r="B388" s="279" t="s">
        <v>1666</v>
      </c>
      <c r="C388" s="219" t="s">
        <v>1617</v>
      </c>
      <c r="D388" s="220"/>
      <c r="E388" s="221"/>
    </row>
    <row r="389" spans="1:5" ht="18">
      <c r="A389" s="261" t="s">
        <v>1617</v>
      </c>
      <c r="B389" s="280" t="s">
        <v>1667</v>
      </c>
      <c r="C389" s="219" t="s">
        <v>1617</v>
      </c>
      <c r="D389" s="224"/>
      <c r="E389" s="221"/>
    </row>
    <row r="390" spans="1:5" ht="16.5">
      <c r="A390" s="281" t="s">
        <v>144</v>
      </c>
      <c r="B390" s="245" t="s">
        <v>145</v>
      </c>
      <c r="C390" s="219" t="s">
        <v>1617</v>
      </c>
      <c r="D390" s="225"/>
      <c r="E390" s="221"/>
    </row>
    <row r="391" spans="1:5" ht="16.5">
      <c r="A391" s="281" t="s">
        <v>146</v>
      </c>
      <c r="B391" s="245" t="s">
        <v>147</v>
      </c>
      <c r="C391" s="219" t="s">
        <v>1617</v>
      </c>
      <c r="D391" s="225"/>
      <c r="E391" s="221"/>
    </row>
    <row r="392" spans="1:5" ht="16.5">
      <c r="A392" s="282" t="s">
        <v>148</v>
      </c>
      <c r="B392" s="283" t="s">
        <v>149</v>
      </c>
      <c r="C392" s="219" t="s">
        <v>1617</v>
      </c>
      <c r="D392" s="225"/>
      <c r="E392" s="221"/>
    </row>
    <row r="393" spans="1:5" ht="18">
      <c r="A393" s="261" t="s">
        <v>1617</v>
      </c>
      <c r="B393" s="280" t="s">
        <v>1668</v>
      </c>
      <c r="C393" s="219" t="s">
        <v>1617</v>
      </c>
      <c r="D393" s="224"/>
      <c r="E393" s="221"/>
    </row>
    <row r="394" spans="1:5" ht="18">
      <c r="A394" s="276" t="s">
        <v>1669</v>
      </c>
      <c r="B394" s="277" t="s">
        <v>1670</v>
      </c>
      <c r="C394" s="219" t="s">
        <v>1617</v>
      </c>
      <c r="D394" s="220"/>
      <c r="E394" s="221"/>
    </row>
    <row r="395" spans="1:5" ht="18.75" thickBot="1">
      <c r="A395" s="284" t="s">
        <v>1671</v>
      </c>
      <c r="B395" s="285" t="s">
        <v>1672</v>
      </c>
      <c r="C395" s="219" t="s">
        <v>1617</v>
      </c>
      <c r="D395" s="226"/>
      <c r="E395" s="221"/>
    </row>
    <row r="396" spans="1:5" ht="16.5">
      <c r="A396" s="286" t="s">
        <v>1673</v>
      </c>
      <c r="B396" s="287" t="s">
        <v>1450</v>
      </c>
      <c r="C396" s="219" t="s">
        <v>1617</v>
      </c>
      <c r="D396" s="225"/>
      <c r="E396" s="221"/>
    </row>
    <row r="397" spans="1:5" ht="16.5">
      <c r="A397" s="281" t="s">
        <v>1451</v>
      </c>
      <c r="B397" s="245" t="s">
        <v>1452</v>
      </c>
      <c r="C397" s="219" t="s">
        <v>1617</v>
      </c>
      <c r="D397" s="227"/>
      <c r="E397" s="221"/>
    </row>
    <row r="398" spans="1:5" ht="18.75" thickBot="1">
      <c r="A398" s="288" t="s">
        <v>1453</v>
      </c>
      <c r="B398" s="289" t="s">
        <v>1454</v>
      </c>
      <c r="C398" s="219" t="s">
        <v>1617</v>
      </c>
      <c r="D398" s="226"/>
      <c r="E398" s="221"/>
    </row>
    <row r="399" spans="1:5" ht="16.5">
      <c r="A399" s="290" t="s">
        <v>1455</v>
      </c>
      <c r="B399" s="291" t="s">
        <v>1456</v>
      </c>
      <c r="C399" s="219" t="s">
        <v>1617</v>
      </c>
      <c r="D399" s="227"/>
      <c r="E399" s="221"/>
    </row>
    <row r="400" spans="1:5" ht="16.5">
      <c r="A400" s="292" t="s">
        <v>1457</v>
      </c>
      <c r="B400" s="245" t="s">
        <v>1458</v>
      </c>
      <c r="C400" s="219" t="s">
        <v>1617</v>
      </c>
      <c r="D400" s="229"/>
      <c r="E400" s="221"/>
    </row>
    <row r="401" spans="1:5" ht="16.5">
      <c r="A401" s="281" t="s">
        <v>1459</v>
      </c>
      <c r="B401" s="248" t="s">
        <v>1460</v>
      </c>
      <c r="C401" s="219" t="s">
        <v>1617</v>
      </c>
      <c r="D401" s="227"/>
      <c r="E401" s="221"/>
    </row>
    <row r="402" spans="1:5" ht="17.25" thickBot="1">
      <c r="A402" s="293" t="s">
        <v>1461</v>
      </c>
      <c r="B402" s="294" t="s">
        <v>1462</v>
      </c>
      <c r="C402" s="219" t="s">
        <v>1617</v>
      </c>
      <c r="D402" s="227"/>
      <c r="E402" s="221"/>
    </row>
    <row r="403" spans="1:5" ht="18">
      <c r="A403" s="295" t="s">
        <v>1463</v>
      </c>
      <c r="B403" s="296" t="s">
        <v>1464</v>
      </c>
      <c r="C403" s="219" t="s">
        <v>1617</v>
      </c>
      <c r="D403" s="230"/>
      <c r="E403" s="221"/>
    </row>
    <row r="404" spans="1:5" ht="18">
      <c r="A404" s="297" t="s">
        <v>1465</v>
      </c>
      <c r="B404" s="298" t="s">
        <v>1466</v>
      </c>
      <c r="C404" s="219" t="s">
        <v>1617</v>
      </c>
      <c r="D404" s="230"/>
      <c r="E404" s="221"/>
    </row>
    <row r="405" spans="1:5" ht="18">
      <c r="A405" s="297" t="s">
        <v>1467</v>
      </c>
      <c r="B405" s="299" t="s">
        <v>1468</v>
      </c>
      <c r="C405" s="219" t="s">
        <v>1617</v>
      </c>
      <c r="D405" s="230"/>
      <c r="E405" s="221"/>
    </row>
    <row r="406" spans="1:5" ht="18">
      <c r="A406" s="297" t="s">
        <v>1469</v>
      </c>
      <c r="B406" s="298" t="s">
        <v>1470</v>
      </c>
      <c r="C406" s="219" t="s">
        <v>1617</v>
      </c>
      <c r="D406" s="230"/>
      <c r="E406" s="221"/>
    </row>
    <row r="407" spans="1:5" ht="18">
      <c r="A407" s="297" t="s">
        <v>1471</v>
      </c>
      <c r="B407" s="298" t="s">
        <v>1472</v>
      </c>
      <c r="C407" s="219" t="s">
        <v>1617</v>
      </c>
      <c r="D407" s="230"/>
      <c r="E407" s="221"/>
    </row>
    <row r="408" spans="1:5" ht="18">
      <c r="A408" s="297" t="s">
        <v>1473</v>
      </c>
      <c r="B408" s="300" t="s">
        <v>1474</v>
      </c>
      <c r="C408" s="219" t="s">
        <v>1617</v>
      </c>
      <c r="D408" s="230"/>
      <c r="E408" s="221"/>
    </row>
    <row r="409" spans="1:5" ht="18">
      <c r="A409" s="297" t="s">
        <v>1475</v>
      </c>
      <c r="B409" s="300" t="s">
        <v>1476</v>
      </c>
      <c r="C409" s="219" t="s">
        <v>1617</v>
      </c>
      <c r="D409" s="230"/>
      <c r="E409" s="221"/>
    </row>
    <row r="410" spans="1:5" ht="18">
      <c r="A410" s="297" t="s">
        <v>1477</v>
      </c>
      <c r="B410" s="300" t="s">
        <v>1478</v>
      </c>
      <c r="C410" s="219" t="s">
        <v>1617</v>
      </c>
      <c r="D410" s="231"/>
      <c r="E410" s="221"/>
    </row>
    <row r="411" spans="1:5" ht="18">
      <c r="A411" s="297" t="s">
        <v>1479</v>
      </c>
      <c r="B411" s="300" t="s">
        <v>1480</v>
      </c>
      <c r="C411" s="219" t="s">
        <v>1617</v>
      </c>
      <c r="D411" s="231"/>
      <c r="E411" s="221"/>
    </row>
    <row r="412" spans="1:5" ht="18">
      <c r="A412" s="297" t="s">
        <v>1481</v>
      </c>
      <c r="B412" s="300" t="s">
        <v>1689</v>
      </c>
      <c r="C412" s="219" t="s">
        <v>1617</v>
      </c>
      <c r="D412" s="231"/>
      <c r="E412" s="221"/>
    </row>
    <row r="413" spans="1:5" ht="18">
      <c r="A413" s="297" t="s">
        <v>1690</v>
      </c>
      <c r="B413" s="298" t="s">
        <v>1691</v>
      </c>
      <c r="C413" s="219" t="s">
        <v>1617</v>
      </c>
      <c r="D413" s="231"/>
      <c r="E413" s="221"/>
    </row>
    <row r="414" spans="1:5" ht="18">
      <c r="A414" s="297" t="s">
        <v>1692</v>
      </c>
      <c r="B414" s="298" t="s">
        <v>1693</v>
      </c>
      <c r="C414" s="219" t="s">
        <v>1617</v>
      </c>
      <c r="D414" s="231"/>
      <c r="E414" s="221"/>
    </row>
    <row r="415" spans="1:5" ht="18">
      <c r="A415" s="297" t="s">
        <v>1694</v>
      </c>
      <c r="B415" s="298" t="s">
        <v>1695</v>
      </c>
      <c r="C415" s="219" t="s">
        <v>1617</v>
      </c>
      <c r="D415" s="231"/>
      <c r="E415" s="221"/>
    </row>
    <row r="416" spans="1:5" ht="18.75" thickBot="1">
      <c r="A416" s="301" t="s">
        <v>1696</v>
      </c>
      <c r="B416" s="302" t="s">
        <v>1697</v>
      </c>
      <c r="C416" s="219" t="s">
        <v>1617</v>
      </c>
      <c r="D416" s="231"/>
      <c r="E416" s="221"/>
    </row>
    <row r="417" spans="1:5" ht="18">
      <c r="A417" s="295" t="s">
        <v>1698</v>
      </c>
      <c r="B417" s="296" t="s">
        <v>1699</v>
      </c>
      <c r="C417" s="219" t="s">
        <v>1617</v>
      </c>
      <c r="D417" s="230"/>
      <c r="E417" s="221"/>
    </row>
    <row r="418" spans="1:5" ht="18">
      <c r="A418" s="297" t="s">
        <v>1700</v>
      </c>
      <c r="B418" s="299" t="s">
        <v>1701</v>
      </c>
      <c r="C418" s="219" t="s">
        <v>1617</v>
      </c>
      <c r="D418" s="231"/>
      <c r="E418" s="221"/>
    </row>
    <row r="419" spans="1:5" ht="18">
      <c r="A419" s="297" t="s">
        <v>1702</v>
      </c>
      <c r="B419" s="298" t="s">
        <v>1703</v>
      </c>
      <c r="C419" s="219" t="s">
        <v>1617</v>
      </c>
      <c r="D419" s="231"/>
      <c r="E419" s="221"/>
    </row>
    <row r="420" spans="1:5" ht="18">
      <c r="A420" s="297" t="s">
        <v>1704</v>
      </c>
      <c r="B420" s="298" t="s">
        <v>1705</v>
      </c>
      <c r="C420" s="219" t="s">
        <v>1617</v>
      </c>
      <c r="D420" s="231"/>
      <c r="E420" s="221"/>
    </row>
    <row r="421" spans="1:5" ht="18">
      <c r="A421" s="297" t="s">
        <v>1706</v>
      </c>
      <c r="B421" s="298" t="s">
        <v>1707</v>
      </c>
      <c r="C421" s="219" t="s">
        <v>1617</v>
      </c>
      <c r="D421" s="231"/>
      <c r="E421" s="221"/>
    </row>
    <row r="422" spans="1:5" ht="18">
      <c r="A422" s="297" t="s">
        <v>1708</v>
      </c>
      <c r="B422" s="298" t="s">
        <v>1709</v>
      </c>
      <c r="C422" s="219" t="s">
        <v>1617</v>
      </c>
      <c r="D422" s="231"/>
      <c r="E422" s="221"/>
    </row>
    <row r="423" spans="1:5" ht="18">
      <c r="A423" s="297" t="s">
        <v>1710</v>
      </c>
      <c r="B423" s="298" t="s">
        <v>1711</v>
      </c>
      <c r="C423" s="219" t="s">
        <v>1617</v>
      </c>
      <c r="D423" s="231"/>
      <c r="E423" s="221"/>
    </row>
    <row r="424" spans="1:5" ht="18">
      <c r="A424" s="297" t="s">
        <v>1712</v>
      </c>
      <c r="B424" s="298" t="s">
        <v>1713</v>
      </c>
      <c r="C424" s="219" t="s">
        <v>1617</v>
      </c>
      <c r="D424" s="231"/>
      <c r="E424" s="221"/>
    </row>
    <row r="425" spans="1:5" ht="18">
      <c r="A425" s="297" t="s">
        <v>1714</v>
      </c>
      <c r="B425" s="298" t="s">
        <v>1715</v>
      </c>
      <c r="C425" s="219" t="s">
        <v>1617</v>
      </c>
      <c r="D425" s="231"/>
      <c r="E425" s="221"/>
    </row>
    <row r="426" spans="1:5" ht="18">
      <c r="A426" s="297" t="s">
        <v>1716</v>
      </c>
      <c r="B426" s="298" t="s">
        <v>1717</v>
      </c>
      <c r="C426" s="219" t="s">
        <v>1617</v>
      </c>
      <c r="D426" s="231"/>
      <c r="E426" s="221"/>
    </row>
    <row r="427" spans="1:5" ht="18">
      <c r="A427" s="297" t="s">
        <v>1718</v>
      </c>
      <c r="B427" s="298" t="s">
        <v>1719</v>
      </c>
      <c r="C427" s="219" t="s">
        <v>1617</v>
      </c>
      <c r="D427" s="231"/>
      <c r="E427" s="221"/>
    </row>
    <row r="428" spans="1:5" ht="18">
      <c r="A428" s="297" t="s">
        <v>1720</v>
      </c>
      <c r="B428" s="298" t="s">
        <v>1721</v>
      </c>
      <c r="C428" s="219" t="s">
        <v>1617</v>
      </c>
      <c r="D428" s="231"/>
      <c r="E428" s="221"/>
    </row>
    <row r="429" spans="1:5" ht="18.75" thickBot="1">
      <c r="A429" s="301" t="s">
        <v>1722</v>
      </c>
      <c r="B429" s="302" t="s">
        <v>1723</v>
      </c>
      <c r="C429" s="219" t="s">
        <v>1617</v>
      </c>
      <c r="D429" s="231"/>
      <c r="E429" s="221"/>
    </row>
    <row r="430" spans="1:5" ht="18">
      <c r="A430" s="295" t="s">
        <v>1724</v>
      </c>
      <c r="B430" s="296" t="s">
        <v>1725</v>
      </c>
      <c r="C430" s="219" t="s">
        <v>1617</v>
      </c>
      <c r="D430" s="231"/>
      <c r="E430" s="221"/>
    </row>
    <row r="431" spans="1:5" ht="18">
      <c r="A431" s="297" t="s">
        <v>1726</v>
      </c>
      <c r="B431" s="298" t="s">
        <v>1727</v>
      </c>
      <c r="C431" s="219" t="s">
        <v>1617</v>
      </c>
      <c r="D431" s="231"/>
      <c r="E431" s="221"/>
    </row>
    <row r="432" spans="1:5" ht="18">
      <c r="A432" s="297" t="s">
        <v>1728</v>
      </c>
      <c r="B432" s="298" t="s">
        <v>1729</v>
      </c>
      <c r="C432" s="219" t="s">
        <v>1617</v>
      </c>
      <c r="D432" s="231"/>
      <c r="E432" s="221"/>
    </row>
    <row r="433" spans="1:5" ht="18">
      <c r="A433" s="297" t="s">
        <v>1730</v>
      </c>
      <c r="B433" s="298" t="s">
        <v>1731</v>
      </c>
      <c r="C433" s="219" t="s">
        <v>1617</v>
      </c>
      <c r="D433" s="231"/>
      <c r="E433" s="221"/>
    </row>
    <row r="434" spans="1:5" ht="18">
      <c r="A434" s="297" t="s">
        <v>1732</v>
      </c>
      <c r="B434" s="299" t="s">
        <v>1733</v>
      </c>
      <c r="C434" s="219" t="s">
        <v>1617</v>
      </c>
      <c r="D434" s="231"/>
      <c r="E434" s="221"/>
    </row>
    <row r="435" spans="1:5" ht="18">
      <c r="A435" s="297" t="s">
        <v>1734</v>
      </c>
      <c r="B435" s="298" t="s">
        <v>1735</v>
      </c>
      <c r="C435" s="219" t="s">
        <v>1617</v>
      </c>
      <c r="D435" s="231"/>
      <c r="E435" s="221"/>
    </row>
    <row r="436" spans="1:5" ht="18">
      <c r="A436" s="297" t="s">
        <v>1736</v>
      </c>
      <c r="B436" s="298" t="s">
        <v>1737</v>
      </c>
      <c r="C436" s="219" t="s">
        <v>1617</v>
      </c>
      <c r="D436" s="231"/>
      <c r="E436" s="221"/>
    </row>
    <row r="437" spans="1:5" ht="18">
      <c r="A437" s="297" t="s">
        <v>1738</v>
      </c>
      <c r="B437" s="298" t="s">
        <v>1739</v>
      </c>
      <c r="C437" s="219" t="s">
        <v>1617</v>
      </c>
      <c r="D437" s="231"/>
      <c r="E437" s="221"/>
    </row>
    <row r="438" spans="1:5" ht="18">
      <c r="A438" s="297" t="s">
        <v>1740</v>
      </c>
      <c r="B438" s="298" t="s">
        <v>1741</v>
      </c>
      <c r="C438" s="219" t="s">
        <v>1617</v>
      </c>
      <c r="D438" s="231"/>
      <c r="E438" s="221"/>
    </row>
    <row r="439" spans="1:5" ht="18">
      <c r="A439" s="297" t="s">
        <v>1742</v>
      </c>
      <c r="B439" s="298" t="s">
        <v>1743</v>
      </c>
      <c r="C439" s="219" t="s">
        <v>1617</v>
      </c>
      <c r="D439" s="231"/>
      <c r="E439" s="221"/>
    </row>
    <row r="440" spans="1:5" ht="18">
      <c r="A440" s="297" t="s">
        <v>1744</v>
      </c>
      <c r="B440" s="298" t="s">
        <v>1745</v>
      </c>
      <c r="C440" s="219" t="s">
        <v>1617</v>
      </c>
      <c r="D440" s="231"/>
      <c r="E440" s="221"/>
    </row>
    <row r="441" spans="1:5" ht="18.75" thickBot="1">
      <c r="A441" s="301" t="s">
        <v>1746</v>
      </c>
      <c r="B441" s="302" t="s">
        <v>584</v>
      </c>
      <c r="C441" s="219" t="s">
        <v>1617</v>
      </c>
      <c r="D441" s="231"/>
      <c r="E441" s="221"/>
    </row>
    <row r="442" spans="1:5" ht="18">
      <c r="A442" s="295" t="s">
        <v>585</v>
      </c>
      <c r="B442" s="303" t="s">
        <v>586</v>
      </c>
      <c r="C442" s="219" t="s">
        <v>1617</v>
      </c>
      <c r="D442" s="231"/>
      <c r="E442" s="221"/>
    </row>
    <row r="443" spans="1:5" ht="18">
      <c r="A443" s="297" t="s">
        <v>587</v>
      </c>
      <c r="B443" s="298" t="s">
        <v>588</v>
      </c>
      <c r="C443" s="219" t="s">
        <v>1617</v>
      </c>
      <c r="D443" s="231"/>
      <c r="E443" s="221"/>
    </row>
    <row r="444" spans="1:5" ht="18">
      <c r="A444" s="297" t="s">
        <v>589</v>
      </c>
      <c r="B444" s="298" t="s">
        <v>590</v>
      </c>
      <c r="C444" s="219" t="s">
        <v>1617</v>
      </c>
      <c r="D444" s="231"/>
      <c r="E444" s="221"/>
    </row>
    <row r="445" spans="1:5" ht="18">
      <c r="A445" s="297" t="s">
        <v>591</v>
      </c>
      <c r="B445" s="298" t="s">
        <v>592</v>
      </c>
      <c r="C445" s="219" t="s">
        <v>1617</v>
      </c>
      <c r="D445" s="231"/>
      <c r="E445" s="221"/>
    </row>
    <row r="446" spans="1:5" ht="18">
      <c r="A446" s="297" t="s">
        <v>593</v>
      </c>
      <c r="B446" s="298" t="s">
        <v>594</v>
      </c>
      <c r="C446" s="219" t="s">
        <v>1617</v>
      </c>
      <c r="D446" s="231"/>
      <c r="E446" s="221"/>
    </row>
    <row r="447" spans="1:5" ht="18">
      <c r="A447" s="297" t="s">
        <v>595</v>
      </c>
      <c r="B447" s="298" t="s">
        <v>596</v>
      </c>
      <c r="C447" s="219" t="s">
        <v>1617</v>
      </c>
      <c r="D447" s="231"/>
      <c r="E447" s="221"/>
    </row>
    <row r="448" spans="1:5" ht="18">
      <c r="A448" s="297" t="s">
        <v>597</v>
      </c>
      <c r="B448" s="298" t="s">
        <v>598</v>
      </c>
      <c r="C448" s="219" t="s">
        <v>1617</v>
      </c>
      <c r="D448" s="231"/>
      <c r="E448" s="221"/>
    </row>
    <row r="449" spans="1:5" ht="18">
      <c r="A449" s="297" t="s">
        <v>599</v>
      </c>
      <c r="B449" s="298" t="s">
        <v>600</v>
      </c>
      <c r="C449" s="219" t="s">
        <v>1617</v>
      </c>
      <c r="D449" s="231"/>
      <c r="E449" s="221"/>
    </row>
    <row r="450" spans="1:5" ht="18">
      <c r="A450" s="297" t="s">
        <v>601</v>
      </c>
      <c r="B450" s="298" t="s">
        <v>602</v>
      </c>
      <c r="C450" s="219" t="s">
        <v>1617</v>
      </c>
      <c r="D450" s="231"/>
      <c r="E450" s="221"/>
    </row>
    <row r="451" spans="1:5" ht="18.75" thickBot="1">
      <c r="A451" s="301" t="s">
        <v>603</v>
      </c>
      <c r="B451" s="302" t="s">
        <v>604</v>
      </c>
      <c r="C451" s="219" t="s">
        <v>1617</v>
      </c>
      <c r="D451" s="231"/>
      <c r="E451" s="221"/>
    </row>
    <row r="452" spans="1:5" ht="18">
      <c r="A452" s="295" t="s">
        <v>605</v>
      </c>
      <c r="B452" s="296" t="s">
        <v>606</v>
      </c>
      <c r="C452" s="219" t="s">
        <v>1617</v>
      </c>
      <c r="D452" s="231"/>
      <c r="E452" s="221"/>
    </row>
    <row r="453" spans="1:5" ht="18">
      <c r="A453" s="297" t="s">
        <v>607</v>
      </c>
      <c r="B453" s="298" t="s">
        <v>608</v>
      </c>
      <c r="C453" s="219" t="s">
        <v>1617</v>
      </c>
      <c r="D453" s="231"/>
      <c r="E453" s="221"/>
    </row>
    <row r="454" spans="1:5" ht="18">
      <c r="A454" s="297" t="s">
        <v>609</v>
      </c>
      <c r="B454" s="298" t="s">
        <v>610</v>
      </c>
      <c r="C454" s="219" t="s">
        <v>1617</v>
      </c>
      <c r="D454" s="231"/>
      <c r="E454" s="221"/>
    </row>
    <row r="455" spans="1:5" ht="18">
      <c r="A455" s="297" t="s">
        <v>611</v>
      </c>
      <c r="B455" s="299" t="s">
        <v>612</v>
      </c>
      <c r="C455" s="219" t="s">
        <v>1617</v>
      </c>
      <c r="D455" s="231"/>
      <c r="E455" s="221"/>
    </row>
    <row r="456" spans="1:5" ht="18">
      <c r="A456" s="297" t="s">
        <v>613</v>
      </c>
      <c r="B456" s="298" t="s">
        <v>614</v>
      </c>
      <c r="C456" s="219" t="s">
        <v>1617</v>
      </c>
      <c r="D456" s="231"/>
      <c r="E456" s="221"/>
    </row>
    <row r="457" spans="1:5" ht="18">
      <c r="A457" s="297" t="s">
        <v>615</v>
      </c>
      <c r="B457" s="298" t="s">
        <v>616</v>
      </c>
      <c r="C457" s="219" t="s">
        <v>1617</v>
      </c>
      <c r="D457" s="231"/>
      <c r="E457" s="221"/>
    </row>
    <row r="458" spans="1:5" ht="18">
      <c r="A458" s="297" t="s">
        <v>617</v>
      </c>
      <c r="B458" s="298" t="s">
        <v>618</v>
      </c>
      <c r="C458" s="219" t="s">
        <v>1617</v>
      </c>
      <c r="D458" s="231"/>
      <c r="E458" s="221"/>
    </row>
    <row r="459" spans="1:5" ht="18">
      <c r="A459" s="297" t="s">
        <v>619</v>
      </c>
      <c r="B459" s="298" t="s">
        <v>620</v>
      </c>
      <c r="C459" s="219" t="s">
        <v>1617</v>
      </c>
      <c r="D459" s="231"/>
      <c r="E459" s="221"/>
    </row>
    <row r="460" spans="1:5" ht="18">
      <c r="A460" s="297" t="s">
        <v>621</v>
      </c>
      <c r="B460" s="298" t="s">
        <v>622</v>
      </c>
      <c r="C460" s="219" t="s">
        <v>1617</v>
      </c>
      <c r="D460" s="231"/>
      <c r="E460" s="221"/>
    </row>
    <row r="461" spans="1:5" ht="18">
      <c r="A461" s="297" t="s">
        <v>623</v>
      </c>
      <c r="B461" s="298" t="s">
        <v>624</v>
      </c>
      <c r="C461" s="219" t="s">
        <v>1617</v>
      </c>
      <c r="D461" s="231"/>
      <c r="E461" s="221"/>
    </row>
    <row r="462" spans="1:5" ht="18.75" thickBot="1">
      <c r="A462" s="301" t="s">
        <v>625</v>
      </c>
      <c r="B462" s="302" t="s">
        <v>626</v>
      </c>
      <c r="C462" s="219" t="s">
        <v>1617</v>
      </c>
      <c r="D462" s="231"/>
      <c r="E462" s="221"/>
    </row>
    <row r="463" spans="1:5" ht="18">
      <c r="A463" s="295" t="s">
        <v>627</v>
      </c>
      <c r="B463" s="296" t="s">
        <v>628</v>
      </c>
      <c r="C463" s="219" t="s">
        <v>1617</v>
      </c>
      <c r="D463" s="231"/>
      <c r="E463" s="221"/>
    </row>
    <row r="464" spans="1:5" ht="18">
      <c r="A464" s="297" t="s">
        <v>629</v>
      </c>
      <c r="B464" s="298" t="s">
        <v>630</v>
      </c>
      <c r="C464" s="219" t="s">
        <v>1617</v>
      </c>
      <c r="D464" s="231"/>
      <c r="E464" s="221"/>
    </row>
    <row r="465" spans="1:5" ht="18">
      <c r="A465" s="297" t="s">
        <v>631</v>
      </c>
      <c r="B465" s="299" t="s">
        <v>632</v>
      </c>
      <c r="C465" s="219" t="s">
        <v>1617</v>
      </c>
      <c r="D465" s="231"/>
      <c r="E465" s="221"/>
    </row>
    <row r="466" spans="1:5" ht="18">
      <c r="A466" s="297" t="s">
        <v>633</v>
      </c>
      <c r="B466" s="298" t="s">
        <v>634</v>
      </c>
      <c r="C466" s="219" t="s">
        <v>1617</v>
      </c>
      <c r="D466" s="231"/>
      <c r="E466" s="221"/>
    </row>
    <row r="467" spans="1:5" ht="18">
      <c r="A467" s="297" t="s">
        <v>635</v>
      </c>
      <c r="B467" s="298" t="s">
        <v>636</v>
      </c>
      <c r="C467" s="219" t="s">
        <v>1617</v>
      </c>
      <c r="D467" s="231"/>
      <c r="E467" s="221"/>
    </row>
    <row r="468" spans="1:5" ht="18">
      <c r="A468" s="297" t="s">
        <v>637</v>
      </c>
      <c r="B468" s="298" t="s">
        <v>638</v>
      </c>
      <c r="C468" s="219" t="s">
        <v>1617</v>
      </c>
      <c r="D468" s="231"/>
      <c r="E468" s="221"/>
    </row>
    <row r="469" spans="1:5" ht="18">
      <c r="A469" s="297" t="s">
        <v>639</v>
      </c>
      <c r="B469" s="298" t="s">
        <v>640</v>
      </c>
      <c r="C469" s="219" t="s">
        <v>1617</v>
      </c>
      <c r="D469" s="231"/>
      <c r="E469" s="221"/>
    </row>
    <row r="470" spans="1:5" ht="18">
      <c r="A470" s="297" t="s">
        <v>641</v>
      </c>
      <c r="B470" s="298" t="s">
        <v>642</v>
      </c>
      <c r="C470" s="219" t="s">
        <v>1617</v>
      </c>
      <c r="D470" s="231"/>
      <c r="E470" s="221"/>
    </row>
    <row r="471" spans="1:5" ht="18">
      <c r="A471" s="297" t="s">
        <v>643</v>
      </c>
      <c r="B471" s="298" t="s">
        <v>644</v>
      </c>
      <c r="C471" s="219" t="s">
        <v>1617</v>
      </c>
      <c r="D471" s="231"/>
      <c r="E471" s="221"/>
    </row>
    <row r="472" spans="1:5" ht="18.75" thickBot="1">
      <c r="A472" s="301" t="s">
        <v>645</v>
      </c>
      <c r="B472" s="302" t="s">
        <v>646</v>
      </c>
      <c r="C472" s="219" t="s">
        <v>1617</v>
      </c>
      <c r="D472" s="231"/>
      <c r="E472" s="221"/>
    </row>
    <row r="473" spans="1:5" ht="18">
      <c r="A473" s="295" t="s">
        <v>647</v>
      </c>
      <c r="B473" s="303" t="s">
        <v>648</v>
      </c>
      <c r="C473" s="219" t="s">
        <v>1617</v>
      </c>
      <c r="D473" s="231"/>
      <c r="E473" s="221"/>
    </row>
    <row r="474" spans="1:5" ht="18">
      <c r="A474" s="297" t="s">
        <v>649</v>
      </c>
      <c r="B474" s="298" t="s">
        <v>650</v>
      </c>
      <c r="C474" s="219" t="s">
        <v>1617</v>
      </c>
      <c r="D474" s="231"/>
      <c r="E474" s="221"/>
    </row>
    <row r="475" spans="1:5" ht="18">
      <c r="A475" s="297" t="s">
        <v>651</v>
      </c>
      <c r="B475" s="298" t="s">
        <v>652</v>
      </c>
      <c r="C475" s="219" t="s">
        <v>1617</v>
      </c>
      <c r="D475" s="231"/>
      <c r="E475" s="221"/>
    </row>
    <row r="476" spans="1:5" ht="18.75" thickBot="1">
      <c r="A476" s="301" t="s">
        <v>653</v>
      </c>
      <c r="B476" s="302" t="s">
        <v>654</v>
      </c>
      <c r="C476" s="219" t="s">
        <v>1617</v>
      </c>
      <c r="D476" s="231"/>
      <c r="E476" s="221"/>
    </row>
    <row r="477" spans="1:5" ht="18">
      <c r="A477" s="295" t="s">
        <v>655</v>
      </c>
      <c r="B477" s="296" t="s">
        <v>656</v>
      </c>
      <c r="C477" s="219" t="s">
        <v>1617</v>
      </c>
      <c r="D477" s="231"/>
      <c r="E477" s="221"/>
    </row>
    <row r="478" spans="1:5" ht="18">
      <c r="A478" s="297" t="s">
        <v>657</v>
      </c>
      <c r="B478" s="298" t="s">
        <v>658</v>
      </c>
      <c r="C478" s="219" t="s">
        <v>1617</v>
      </c>
      <c r="D478" s="231"/>
      <c r="E478" s="221"/>
    </row>
    <row r="479" spans="1:5" ht="18">
      <c r="A479" s="297" t="s">
        <v>659</v>
      </c>
      <c r="B479" s="299" t="s">
        <v>660</v>
      </c>
      <c r="C479" s="219" t="s">
        <v>1617</v>
      </c>
      <c r="D479" s="231"/>
      <c r="E479" s="221"/>
    </row>
    <row r="480" spans="1:5" ht="18">
      <c r="A480" s="297" t="s">
        <v>661</v>
      </c>
      <c r="B480" s="298" t="s">
        <v>662</v>
      </c>
      <c r="C480" s="219" t="s">
        <v>1617</v>
      </c>
      <c r="D480" s="231"/>
      <c r="E480" s="221"/>
    </row>
    <row r="481" spans="1:5" ht="18">
      <c r="A481" s="297" t="s">
        <v>663</v>
      </c>
      <c r="B481" s="298" t="s">
        <v>664</v>
      </c>
      <c r="C481" s="219" t="s">
        <v>1617</v>
      </c>
      <c r="D481" s="231"/>
      <c r="E481" s="221"/>
    </row>
    <row r="482" spans="1:5" ht="18">
      <c r="A482" s="297" t="s">
        <v>665</v>
      </c>
      <c r="B482" s="298" t="s">
        <v>666</v>
      </c>
      <c r="C482" s="219" t="s">
        <v>1617</v>
      </c>
      <c r="D482" s="231"/>
      <c r="E482" s="221"/>
    </row>
    <row r="483" spans="1:5" ht="18">
      <c r="A483" s="297" t="s">
        <v>667</v>
      </c>
      <c r="B483" s="298" t="s">
        <v>668</v>
      </c>
      <c r="C483" s="219" t="s">
        <v>1617</v>
      </c>
      <c r="D483" s="231"/>
      <c r="E483" s="221"/>
    </row>
    <row r="484" spans="1:5" ht="18.75" thickBot="1">
      <c r="A484" s="301" t="s">
        <v>669</v>
      </c>
      <c r="B484" s="302" t="s">
        <v>670</v>
      </c>
      <c r="C484" s="219" t="s">
        <v>1617</v>
      </c>
      <c r="D484" s="231"/>
      <c r="E484" s="221"/>
    </row>
    <row r="485" spans="1:5" ht="18">
      <c r="A485" s="295" t="s">
        <v>671</v>
      </c>
      <c r="B485" s="296" t="s">
        <v>672</v>
      </c>
      <c r="C485" s="219" t="s">
        <v>1617</v>
      </c>
      <c r="D485" s="231"/>
      <c r="E485" s="221"/>
    </row>
    <row r="486" spans="1:5" ht="18">
      <c r="A486" s="297" t="s">
        <v>673</v>
      </c>
      <c r="B486" s="298" t="s">
        <v>674</v>
      </c>
      <c r="C486" s="219" t="s">
        <v>1617</v>
      </c>
      <c r="D486" s="231"/>
      <c r="E486" s="221"/>
    </row>
    <row r="487" spans="1:5" ht="18">
      <c r="A487" s="297" t="s">
        <v>675</v>
      </c>
      <c r="B487" s="298" t="s">
        <v>676</v>
      </c>
      <c r="C487" s="219" t="s">
        <v>1617</v>
      </c>
      <c r="D487" s="231"/>
      <c r="E487" s="221"/>
    </row>
    <row r="488" spans="1:5" ht="18">
      <c r="A488" s="297" t="s">
        <v>677</v>
      </c>
      <c r="B488" s="298" t="s">
        <v>678</v>
      </c>
      <c r="C488" s="219" t="s">
        <v>1617</v>
      </c>
      <c r="D488" s="231"/>
      <c r="E488" s="221"/>
    </row>
    <row r="489" spans="1:5" ht="18">
      <c r="A489" s="297" t="s">
        <v>679</v>
      </c>
      <c r="B489" s="299" t="s">
        <v>680</v>
      </c>
      <c r="C489" s="219" t="s">
        <v>1617</v>
      </c>
      <c r="D489" s="231"/>
      <c r="E489" s="221"/>
    </row>
    <row r="490" spans="1:5" ht="18">
      <c r="A490" s="297" t="s">
        <v>681</v>
      </c>
      <c r="B490" s="298" t="s">
        <v>682</v>
      </c>
      <c r="C490" s="219" t="s">
        <v>1617</v>
      </c>
      <c r="D490" s="231"/>
      <c r="E490" s="221"/>
    </row>
    <row r="491" spans="1:5" ht="18.75" thickBot="1">
      <c r="A491" s="301" t="s">
        <v>1503</v>
      </c>
      <c r="B491" s="302" t="s">
        <v>1504</v>
      </c>
      <c r="C491" s="219" t="s">
        <v>1617</v>
      </c>
      <c r="D491" s="231"/>
      <c r="E491" s="221"/>
    </row>
    <row r="492" spans="1:5" ht="18">
      <c r="A492" s="295" t="s">
        <v>1505</v>
      </c>
      <c r="B492" s="296" t="s">
        <v>1506</v>
      </c>
      <c r="C492" s="219" t="s">
        <v>1617</v>
      </c>
      <c r="D492" s="231"/>
      <c r="E492" s="221"/>
    </row>
    <row r="493" spans="1:5" ht="18">
      <c r="A493" s="297" t="s">
        <v>1507</v>
      </c>
      <c r="B493" s="298" t="s">
        <v>1508</v>
      </c>
      <c r="C493" s="219" t="s">
        <v>1617</v>
      </c>
      <c r="D493" s="231"/>
      <c r="E493" s="221"/>
    </row>
    <row r="494" spans="1:5" ht="18">
      <c r="A494" s="297" t="s">
        <v>1509</v>
      </c>
      <c r="B494" s="298" t="s">
        <v>1510</v>
      </c>
      <c r="C494" s="219" t="s">
        <v>1617</v>
      </c>
      <c r="D494" s="231"/>
      <c r="E494" s="221"/>
    </row>
    <row r="495" spans="1:5" ht="18">
      <c r="A495" s="297" t="s">
        <v>1511</v>
      </c>
      <c r="B495" s="298" t="s">
        <v>1512</v>
      </c>
      <c r="C495" s="219" t="s">
        <v>1617</v>
      </c>
      <c r="D495" s="231"/>
      <c r="E495" s="221"/>
    </row>
    <row r="496" spans="1:5" ht="18">
      <c r="A496" s="297" t="s">
        <v>1513</v>
      </c>
      <c r="B496" s="299" t="s">
        <v>1514</v>
      </c>
      <c r="C496" s="219" t="s">
        <v>1617</v>
      </c>
      <c r="D496" s="231"/>
      <c r="E496" s="221"/>
    </row>
    <row r="497" spans="1:5" ht="18">
      <c r="A497" s="297" t="s">
        <v>1515</v>
      </c>
      <c r="B497" s="298" t="s">
        <v>1516</v>
      </c>
      <c r="C497" s="219" t="s">
        <v>1617</v>
      </c>
      <c r="D497" s="231"/>
      <c r="E497" s="221"/>
    </row>
    <row r="498" spans="1:5" ht="18">
      <c r="A498" s="297" t="s">
        <v>1517</v>
      </c>
      <c r="B498" s="298" t="s">
        <v>1518</v>
      </c>
      <c r="C498" s="219" t="s">
        <v>1617</v>
      </c>
      <c r="D498" s="231"/>
      <c r="E498" s="221"/>
    </row>
    <row r="499" spans="1:5" ht="18">
      <c r="A499" s="297" t="s">
        <v>1519</v>
      </c>
      <c r="B499" s="298" t="s">
        <v>1520</v>
      </c>
      <c r="C499" s="219" t="s">
        <v>1617</v>
      </c>
      <c r="D499" s="231"/>
      <c r="E499" s="221"/>
    </row>
    <row r="500" spans="1:5" ht="18.75" thickBot="1">
      <c r="A500" s="301" t="s">
        <v>1521</v>
      </c>
      <c r="B500" s="302" t="s">
        <v>1522</v>
      </c>
      <c r="C500" s="219" t="s">
        <v>1617</v>
      </c>
      <c r="D500" s="231"/>
      <c r="E500" s="221"/>
    </row>
    <row r="501" spans="1:5" ht="18">
      <c r="A501" s="295" t="s">
        <v>1523</v>
      </c>
      <c r="B501" s="296" t="s">
        <v>1524</v>
      </c>
      <c r="C501" s="219" t="s">
        <v>1617</v>
      </c>
      <c r="D501" s="231"/>
      <c r="E501" s="221"/>
    </row>
    <row r="502" spans="1:5" ht="18">
      <c r="A502" s="297" t="s">
        <v>1525</v>
      </c>
      <c r="B502" s="298" t="s">
        <v>1526</v>
      </c>
      <c r="C502" s="219" t="s">
        <v>1617</v>
      </c>
      <c r="D502" s="231"/>
      <c r="E502" s="221"/>
    </row>
    <row r="503" spans="1:5" ht="18">
      <c r="A503" s="297" t="s">
        <v>1527</v>
      </c>
      <c r="B503" s="299" t="s">
        <v>1528</v>
      </c>
      <c r="C503" s="219" t="s">
        <v>1617</v>
      </c>
      <c r="D503" s="231"/>
      <c r="E503" s="221"/>
    </row>
    <row r="504" spans="1:5" ht="18">
      <c r="A504" s="297" t="s">
        <v>1529</v>
      </c>
      <c r="B504" s="298" t="s">
        <v>1530</v>
      </c>
      <c r="C504" s="219" t="s">
        <v>1617</v>
      </c>
      <c r="D504" s="231"/>
      <c r="E504" s="221"/>
    </row>
    <row r="505" spans="1:5" ht="18">
      <c r="A505" s="297" t="s">
        <v>1531</v>
      </c>
      <c r="B505" s="298" t="s">
        <v>1532</v>
      </c>
      <c r="C505" s="219" t="s">
        <v>1617</v>
      </c>
      <c r="D505" s="231"/>
      <c r="E505" s="221"/>
    </row>
    <row r="506" spans="1:5" ht="18">
      <c r="A506" s="297" t="s">
        <v>1533</v>
      </c>
      <c r="B506" s="298" t="s">
        <v>1534</v>
      </c>
      <c r="C506" s="219" t="s">
        <v>1617</v>
      </c>
      <c r="D506" s="231"/>
      <c r="E506" s="221"/>
    </row>
    <row r="507" spans="1:5" ht="18">
      <c r="A507" s="297" t="s">
        <v>1535</v>
      </c>
      <c r="B507" s="298" t="s">
        <v>1536</v>
      </c>
      <c r="C507" s="219" t="s">
        <v>1617</v>
      </c>
      <c r="D507" s="231"/>
      <c r="E507" s="221"/>
    </row>
    <row r="508" spans="1:5" ht="18.75" thickBot="1">
      <c r="A508" s="301" t="s">
        <v>1537</v>
      </c>
      <c r="B508" s="302" t="s">
        <v>1538</v>
      </c>
      <c r="C508" s="219" t="s">
        <v>1617</v>
      </c>
      <c r="D508" s="231"/>
      <c r="E508" s="221"/>
    </row>
    <row r="509" spans="1:5" ht="18">
      <c r="A509" s="295" t="s">
        <v>1539</v>
      </c>
      <c r="B509" s="296" t="s">
        <v>1540</v>
      </c>
      <c r="C509" s="219" t="s">
        <v>1617</v>
      </c>
      <c r="D509" s="231"/>
      <c r="E509" s="221"/>
    </row>
    <row r="510" spans="1:5" ht="18">
      <c r="A510" s="297" t="s">
        <v>1541</v>
      </c>
      <c r="B510" s="298" t="s">
        <v>1542</v>
      </c>
      <c r="C510" s="219" t="s">
        <v>1617</v>
      </c>
      <c r="D510" s="231"/>
      <c r="E510" s="221"/>
    </row>
    <row r="511" spans="1:5" ht="18">
      <c r="A511" s="297" t="s">
        <v>1543</v>
      </c>
      <c r="B511" s="298" t="s">
        <v>1544</v>
      </c>
      <c r="C511" s="219" t="s">
        <v>1617</v>
      </c>
      <c r="D511" s="231"/>
      <c r="E511" s="221"/>
    </row>
    <row r="512" spans="1:5" ht="18">
      <c r="A512" s="297" t="s">
        <v>1545</v>
      </c>
      <c r="B512" s="298" t="s">
        <v>1546</v>
      </c>
      <c r="C512" s="219" t="s">
        <v>1617</v>
      </c>
      <c r="D512" s="231"/>
      <c r="E512" s="221"/>
    </row>
    <row r="513" spans="1:5" ht="18">
      <c r="A513" s="297" t="s">
        <v>1547</v>
      </c>
      <c r="B513" s="298" t="s">
        <v>1548</v>
      </c>
      <c r="C513" s="219" t="s">
        <v>1617</v>
      </c>
      <c r="D513" s="231"/>
      <c r="E513" s="221"/>
    </row>
    <row r="514" spans="1:5" ht="18">
      <c r="A514" s="297" t="s">
        <v>1549</v>
      </c>
      <c r="B514" s="298" t="s">
        <v>1550</v>
      </c>
      <c r="C514" s="219" t="s">
        <v>1617</v>
      </c>
      <c r="D514" s="231"/>
      <c r="E514" s="221"/>
    </row>
    <row r="515" spans="1:5" ht="18">
      <c r="A515" s="297" t="s">
        <v>1551</v>
      </c>
      <c r="B515" s="298" t="s">
        <v>1552</v>
      </c>
      <c r="C515" s="219" t="s">
        <v>1617</v>
      </c>
      <c r="D515" s="231"/>
      <c r="E515" s="221"/>
    </row>
    <row r="516" spans="1:5" ht="18">
      <c r="A516" s="297" t="s">
        <v>1553</v>
      </c>
      <c r="B516" s="298" t="s">
        <v>1554</v>
      </c>
      <c r="C516" s="219" t="s">
        <v>1617</v>
      </c>
      <c r="D516" s="231"/>
      <c r="E516" s="221"/>
    </row>
    <row r="517" spans="1:5" ht="18">
      <c r="A517" s="297" t="s">
        <v>1555</v>
      </c>
      <c r="B517" s="299" t="s">
        <v>1556</v>
      </c>
      <c r="C517" s="219" t="s">
        <v>1617</v>
      </c>
      <c r="D517" s="231"/>
      <c r="E517" s="221"/>
    </row>
    <row r="518" spans="1:5" ht="18">
      <c r="A518" s="297" t="s">
        <v>1557</v>
      </c>
      <c r="B518" s="298" t="s">
        <v>1558</v>
      </c>
      <c r="C518" s="219" t="s">
        <v>1617</v>
      </c>
      <c r="D518" s="231"/>
      <c r="E518" s="221"/>
    </row>
    <row r="519" spans="1:5" ht="18.75" thickBot="1">
      <c r="A519" s="301" t="s">
        <v>1559</v>
      </c>
      <c r="B519" s="302" t="s">
        <v>1560</v>
      </c>
      <c r="C519" s="219" t="s">
        <v>1617</v>
      </c>
      <c r="D519" s="231"/>
      <c r="E519" s="221"/>
    </row>
    <row r="520" spans="1:5" ht="18">
      <c r="A520" s="295" t="s">
        <v>1561</v>
      </c>
      <c r="B520" s="296" t="s">
        <v>1562</v>
      </c>
      <c r="C520" s="219" t="s">
        <v>1617</v>
      </c>
      <c r="D520" s="231"/>
      <c r="E520" s="221"/>
    </row>
    <row r="521" spans="1:5" ht="18">
      <c r="A521" s="297" t="s">
        <v>1563</v>
      </c>
      <c r="B521" s="298" t="s">
        <v>1564</v>
      </c>
      <c r="C521" s="219" t="s">
        <v>1617</v>
      </c>
      <c r="D521" s="231"/>
      <c r="E521" s="221"/>
    </row>
    <row r="522" spans="1:5" ht="18">
      <c r="A522" s="297" t="s">
        <v>1565</v>
      </c>
      <c r="B522" s="298" t="s">
        <v>1566</v>
      </c>
      <c r="C522" s="219" t="s">
        <v>1617</v>
      </c>
      <c r="D522" s="231"/>
      <c r="E522" s="221"/>
    </row>
    <row r="523" spans="1:5" ht="18">
      <c r="A523" s="297" t="s">
        <v>1567</v>
      </c>
      <c r="B523" s="298" t="s">
        <v>1568</v>
      </c>
      <c r="C523" s="219" t="s">
        <v>1617</v>
      </c>
      <c r="D523" s="231"/>
      <c r="E523" s="221"/>
    </row>
    <row r="524" spans="1:5" ht="18">
      <c r="A524" s="297" t="s">
        <v>1569</v>
      </c>
      <c r="B524" s="298" t="s">
        <v>1570</v>
      </c>
      <c r="C524" s="219" t="s">
        <v>1617</v>
      </c>
      <c r="D524" s="231"/>
      <c r="E524" s="221"/>
    </row>
    <row r="525" spans="1:5" ht="18">
      <c r="A525" s="297" t="s">
        <v>1571</v>
      </c>
      <c r="B525" s="299" t="s">
        <v>1572</v>
      </c>
      <c r="C525" s="219" t="s">
        <v>1617</v>
      </c>
      <c r="D525" s="231"/>
      <c r="E525" s="221"/>
    </row>
    <row r="526" spans="1:5" ht="18">
      <c r="A526" s="297" t="s">
        <v>1573</v>
      </c>
      <c r="B526" s="298" t="s">
        <v>1574</v>
      </c>
      <c r="C526" s="219" t="s">
        <v>1617</v>
      </c>
      <c r="D526" s="231"/>
      <c r="E526" s="221"/>
    </row>
    <row r="527" spans="1:5" ht="18">
      <c r="A527" s="297" t="s">
        <v>1575</v>
      </c>
      <c r="B527" s="298" t="s">
        <v>1576</v>
      </c>
      <c r="C527" s="219" t="s">
        <v>1617</v>
      </c>
      <c r="D527" s="231"/>
      <c r="E527" s="221"/>
    </row>
    <row r="528" spans="1:5" ht="18">
      <c r="A528" s="297" t="s">
        <v>1577</v>
      </c>
      <c r="B528" s="298" t="s">
        <v>1578</v>
      </c>
      <c r="C528" s="219" t="s">
        <v>1617</v>
      </c>
      <c r="D528" s="231"/>
      <c r="E528" s="221"/>
    </row>
    <row r="529" spans="1:5" ht="18">
      <c r="A529" s="297" t="s">
        <v>1579</v>
      </c>
      <c r="B529" s="298" t="s">
        <v>1580</v>
      </c>
      <c r="C529" s="219" t="s">
        <v>1617</v>
      </c>
      <c r="D529" s="231"/>
      <c r="E529" s="221"/>
    </row>
    <row r="530" spans="1:5" ht="18">
      <c r="A530" s="1203" t="s">
        <v>1581</v>
      </c>
      <c r="B530" s="1204" t="s">
        <v>1582</v>
      </c>
      <c r="C530" s="219" t="s">
        <v>1617</v>
      </c>
      <c r="D530" s="231"/>
      <c r="E530" s="221"/>
    </row>
    <row r="531" spans="1:5" ht="18.75" thickBot="1">
      <c r="A531" s="301" t="s">
        <v>95</v>
      </c>
      <c r="B531" s="302" t="s">
        <v>96</v>
      </c>
      <c r="C531" s="219" t="s">
        <v>1617</v>
      </c>
      <c r="D531" s="231"/>
      <c r="E531" s="221"/>
    </row>
    <row r="532" spans="1:5" ht="18">
      <c r="A532" s="295" t="s">
        <v>1583</v>
      </c>
      <c r="B532" s="296" t="s">
        <v>1584</v>
      </c>
      <c r="C532" s="219" t="s">
        <v>1617</v>
      </c>
      <c r="D532" s="231"/>
      <c r="E532" s="221"/>
    </row>
    <row r="533" spans="1:5" ht="18">
      <c r="A533" s="297" t="s">
        <v>1585</v>
      </c>
      <c r="B533" s="298" t="s">
        <v>1586</v>
      </c>
      <c r="C533" s="219" t="s">
        <v>1617</v>
      </c>
      <c r="D533" s="231"/>
      <c r="E533" s="221"/>
    </row>
    <row r="534" spans="1:5" ht="18">
      <c r="A534" s="297" t="s">
        <v>1587</v>
      </c>
      <c r="B534" s="298" t="s">
        <v>1588</v>
      </c>
      <c r="C534" s="219" t="s">
        <v>1617</v>
      </c>
      <c r="D534" s="231"/>
      <c r="E534" s="221"/>
    </row>
    <row r="535" spans="1:5" ht="18">
      <c r="A535" s="297" t="s">
        <v>1589</v>
      </c>
      <c r="B535" s="299" t="s">
        <v>1590</v>
      </c>
      <c r="C535" s="219" t="s">
        <v>1617</v>
      </c>
      <c r="D535" s="231"/>
      <c r="E535" s="221"/>
    </row>
    <row r="536" spans="1:5" ht="18">
      <c r="A536" s="297" t="s">
        <v>1591</v>
      </c>
      <c r="B536" s="298" t="s">
        <v>1592</v>
      </c>
      <c r="C536" s="219" t="s">
        <v>1617</v>
      </c>
      <c r="D536" s="231"/>
      <c r="E536" s="221"/>
    </row>
    <row r="537" spans="1:5" ht="18.75" thickBot="1">
      <c r="A537" s="301" t="s">
        <v>1593</v>
      </c>
      <c r="B537" s="302" t="s">
        <v>1594</v>
      </c>
      <c r="C537" s="219" t="s">
        <v>1617</v>
      </c>
      <c r="D537" s="231"/>
      <c r="E537" s="221"/>
    </row>
    <row r="538" spans="1:5" ht="18">
      <c r="A538" s="304" t="s">
        <v>1595</v>
      </c>
      <c r="B538" s="305" t="s">
        <v>1596</v>
      </c>
      <c r="C538" s="219" t="s">
        <v>1617</v>
      </c>
      <c r="D538" s="231"/>
      <c r="E538" s="221"/>
    </row>
    <row r="539" spans="1:5" ht="18">
      <c r="A539" s="297" t="s">
        <v>1597</v>
      </c>
      <c r="B539" s="298" t="s">
        <v>1598</v>
      </c>
      <c r="C539" s="219" t="s">
        <v>1617</v>
      </c>
      <c r="D539" s="231"/>
      <c r="E539" s="221"/>
    </row>
    <row r="540" spans="1:5" ht="18">
      <c r="A540" s="297" t="s">
        <v>1599</v>
      </c>
      <c r="B540" s="298" t="s">
        <v>1600</v>
      </c>
      <c r="C540" s="219" t="s">
        <v>1617</v>
      </c>
      <c r="D540" s="231"/>
      <c r="E540" s="221"/>
    </row>
    <row r="541" spans="1:5" ht="18">
      <c r="A541" s="297" t="s">
        <v>1601</v>
      </c>
      <c r="B541" s="298" t="s">
        <v>1602</v>
      </c>
      <c r="C541" s="219" t="s">
        <v>1617</v>
      </c>
      <c r="D541" s="231"/>
      <c r="E541" s="221"/>
    </row>
    <row r="542" spans="1:5" ht="18">
      <c r="A542" s="297" t="s">
        <v>1603</v>
      </c>
      <c r="B542" s="298" t="s">
        <v>1604</v>
      </c>
      <c r="C542" s="219" t="s">
        <v>1617</v>
      </c>
      <c r="D542" s="231"/>
      <c r="E542" s="221"/>
    </row>
    <row r="543" spans="1:5" ht="18">
      <c r="A543" s="297" t="s">
        <v>829</v>
      </c>
      <c r="B543" s="298" t="s">
        <v>830</v>
      </c>
      <c r="C543" s="219" t="s">
        <v>1617</v>
      </c>
      <c r="D543" s="231"/>
      <c r="E543" s="221"/>
    </row>
    <row r="544" spans="1:5" ht="18">
      <c r="A544" s="297" t="s">
        <v>831</v>
      </c>
      <c r="B544" s="298" t="s">
        <v>832</v>
      </c>
      <c r="C544" s="219" t="s">
        <v>1617</v>
      </c>
      <c r="D544" s="231"/>
      <c r="E544" s="221"/>
    </row>
    <row r="545" spans="1:5" ht="18">
      <c r="A545" s="297" t="s">
        <v>833</v>
      </c>
      <c r="B545" s="299" t="s">
        <v>834</v>
      </c>
      <c r="C545" s="219" t="s">
        <v>1617</v>
      </c>
      <c r="D545" s="231"/>
      <c r="E545" s="221"/>
    </row>
    <row r="546" spans="1:5" ht="18">
      <c r="A546" s="297" t="s">
        <v>835</v>
      </c>
      <c r="B546" s="298" t="s">
        <v>836</v>
      </c>
      <c r="C546" s="219" t="s">
        <v>1617</v>
      </c>
      <c r="D546" s="231"/>
      <c r="E546" s="221"/>
    </row>
    <row r="547" spans="1:5" ht="18">
      <c r="A547" s="297" t="s">
        <v>837</v>
      </c>
      <c r="B547" s="298" t="s">
        <v>838</v>
      </c>
      <c r="C547" s="219" t="s">
        <v>1617</v>
      </c>
      <c r="D547" s="231"/>
      <c r="E547" s="221"/>
    </row>
    <row r="548" spans="1:5" ht="18.75" thickBot="1">
      <c r="A548" s="306" t="s">
        <v>839</v>
      </c>
      <c r="B548" s="302" t="s">
        <v>840</v>
      </c>
      <c r="C548" s="219" t="s">
        <v>1617</v>
      </c>
      <c r="D548" s="232"/>
      <c r="E548" s="221"/>
    </row>
    <row r="549" spans="1:5" ht="18">
      <c r="A549" s="304" t="s">
        <v>841</v>
      </c>
      <c r="B549" s="305" t="s">
        <v>842</v>
      </c>
      <c r="C549" s="219" t="s">
        <v>1617</v>
      </c>
      <c r="D549" s="231"/>
      <c r="E549" s="221"/>
    </row>
    <row r="550" spans="1:5" ht="18">
      <c r="A550" s="297" t="s">
        <v>843</v>
      </c>
      <c r="B550" s="298" t="s">
        <v>844</v>
      </c>
      <c r="C550" s="219" t="s">
        <v>1617</v>
      </c>
      <c r="D550" s="231"/>
      <c r="E550" s="221"/>
    </row>
    <row r="551" spans="1:5" ht="18">
      <c r="A551" s="297" t="s">
        <v>845</v>
      </c>
      <c r="B551" s="298" t="s">
        <v>846</v>
      </c>
      <c r="C551" s="219" t="s">
        <v>1617</v>
      </c>
      <c r="D551" s="231"/>
      <c r="E551" s="221"/>
    </row>
    <row r="552" spans="1:5" ht="18">
      <c r="A552" s="297" t="s">
        <v>847</v>
      </c>
      <c r="B552" s="298" t="s">
        <v>848</v>
      </c>
      <c r="C552" s="219" t="s">
        <v>1617</v>
      </c>
      <c r="D552" s="231"/>
      <c r="E552" s="221"/>
    </row>
    <row r="553" spans="1:5" ht="18">
      <c r="A553" s="297" t="s">
        <v>849</v>
      </c>
      <c r="B553" s="298" t="s">
        <v>850</v>
      </c>
      <c r="C553" s="219" t="s">
        <v>1617</v>
      </c>
      <c r="D553" s="231"/>
      <c r="E553" s="221"/>
    </row>
    <row r="554" spans="1:5" ht="18">
      <c r="A554" s="297" t="s">
        <v>851</v>
      </c>
      <c r="B554" s="298" t="s">
        <v>852</v>
      </c>
      <c r="C554" s="219" t="s">
        <v>1617</v>
      </c>
      <c r="D554" s="231"/>
      <c r="E554" s="221"/>
    </row>
    <row r="555" spans="1:5" ht="18">
      <c r="A555" s="297" t="s">
        <v>853</v>
      </c>
      <c r="B555" s="298" t="s">
        <v>854</v>
      </c>
      <c r="C555" s="219" t="s">
        <v>1617</v>
      </c>
      <c r="D555" s="231"/>
      <c r="E555" s="221"/>
    </row>
    <row r="556" spans="1:5" ht="18">
      <c r="A556" s="297" t="s">
        <v>855</v>
      </c>
      <c r="B556" s="298" t="s">
        <v>856</v>
      </c>
      <c r="C556" s="219" t="s">
        <v>1617</v>
      </c>
      <c r="D556" s="231"/>
      <c r="E556" s="221"/>
    </row>
    <row r="557" spans="1:5" ht="18">
      <c r="A557" s="297" t="s">
        <v>857</v>
      </c>
      <c r="B557" s="299" t="s">
        <v>858</v>
      </c>
      <c r="C557" s="219" t="s">
        <v>1617</v>
      </c>
      <c r="D557" s="231"/>
      <c r="E557" s="221"/>
    </row>
    <row r="558" spans="1:5" ht="18">
      <c r="A558" s="297" t="s">
        <v>859</v>
      </c>
      <c r="B558" s="298" t="s">
        <v>860</v>
      </c>
      <c r="C558" s="219" t="s">
        <v>1617</v>
      </c>
      <c r="D558" s="231"/>
      <c r="E558" s="221"/>
    </row>
    <row r="559" spans="1:5" ht="18">
      <c r="A559" s="297" t="s">
        <v>861</v>
      </c>
      <c r="B559" s="298" t="s">
        <v>862</v>
      </c>
      <c r="C559" s="219" t="s">
        <v>1617</v>
      </c>
      <c r="D559" s="231"/>
      <c r="E559" s="221"/>
    </row>
    <row r="560" spans="1:5" ht="18">
      <c r="A560" s="297" t="s">
        <v>863</v>
      </c>
      <c r="B560" s="298" t="s">
        <v>864</v>
      </c>
      <c r="C560" s="219" t="s">
        <v>1617</v>
      </c>
      <c r="D560" s="231"/>
      <c r="E560" s="221"/>
    </row>
    <row r="561" spans="1:5" ht="18">
      <c r="A561" s="297" t="s">
        <v>865</v>
      </c>
      <c r="B561" s="298" t="s">
        <v>866</v>
      </c>
      <c r="C561" s="219" t="s">
        <v>1617</v>
      </c>
      <c r="D561" s="231"/>
      <c r="E561" s="221"/>
    </row>
    <row r="562" spans="1:5" ht="18">
      <c r="A562" s="297" t="s">
        <v>867</v>
      </c>
      <c r="B562" s="298" t="s">
        <v>868</v>
      </c>
      <c r="C562" s="219" t="s">
        <v>1617</v>
      </c>
      <c r="D562" s="231"/>
      <c r="E562" s="221"/>
    </row>
    <row r="563" spans="1:5" ht="18">
      <c r="A563" s="297" t="s">
        <v>869</v>
      </c>
      <c r="B563" s="298" t="s">
        <v>870</v>
      </c>
      <c r="C563" s="219" t="s">
        <v>1617</v>
      </c>
      <c r="D563" s="231"/>
      <c r="E563" s="221"/>
    </row>
    <row r="564" spans="1:5" ht="18">
      <c r="A564" s="297" t="s">
        <v>871</v>
      </c>
      <c r="B564" s="298" t="s">
        <v>872</v>
      </c>
      <c r="C564" s="219" t="s">
        <v>1617</v>
      </c>
      <c r="D564" s="231"/>
      <c r="E564" s="221"/>
    </row>
    <row r="565" spans="1:5" ht="18">
      <c r="A565" s="297" t="s">
        <v>873</v>
      </c>
      <c r="B565" s="298" t="s">
        <v>874</v>
      </c>
      <c r="C565" s="219" t="s">
        <v>1617</v>
      </c>
      <c r="D565" s="231"/>
      <c r="E565" s="221"/>
    </row>
    <row r="566" spans="1:5" ht="18.75" thickBot="1">
      <c r="A566" s="301" t="s">
        <v>875</v>
      </c>
      <c r="B566" s="307" t="s">
        <v>876</v>
      </c>
      <c r="C566" s="219" t="s">
        <v>1617</v>
      </c>
      <c r="D566" s="233"/>
      <c r="E566" s="221"/>
    </row>
    <row r="567" spans="1:5" ht="18">
      <c r="A567" s="295" t="s">
        <v>877</v>
      </c>
      <c r="B567" s="296" t="s">
        <v>878</v>
      </c>
      <c r="C567" s="219" t="s">
        <v>1617</v>
      </c>
      <c r="D567" s="231"/>
      <c r="E567" s="221"/>
    </row>
    <row r="568" spans="1:5" ht="18">
      <c r="A568" s="297" t="s">
        <v>879</v>
      </c>
      <c r="B568" s="298" t="s">
        <v>880</v>
      </c>
      <c r="C568" s="219" t="s">
        <v>1617</v>
      </c>
      <c r="D568" s="231"/>
      <c r="E568" s="221"/>
    </row>
    <row r="569" spans="1:5" ht="18.75">
      <c r="A569" s="297" t="s">
        <v>881</v>
      </c>
      <c r="B569" s="298" t="s">
        <v>882</v>
      </c>
      <c r="C569" s="219" t="s">
        <v>1617</v>
      </c>
      <c r="D569" s="231"/>
      <c r="E569" s="221"/>
    </row>
    <row r="570" spans="1:5" ht="18.75">
      <c r="A570" s="297" t="s">
        <v>883</v>
      </c>
      <c r="B570" s="298" t="s">
        <v>884</v>
      </c>
      <c r="C570" s="219" t="s">
        <v>1617</v>
      </c>
      <c r="D570" s="231"/>
      <c r="E570" s="221"/>
    </row>
    <row r="571" spans="1:5" ht="19.5">
      <c r="A571" s="297" t="s">
        <v>885</v>
      </c>
      <c r="B571" s="299" t="s">
        <v>886</v>
      </c>
      <c r="C571" s="219" t="s">
        <v>1617</v>
      </c>
      <c r="D571" s="231"/>
      <c r="E571" s="221"/>
    </row>
    <row r="572" spans="1:5" ht="18.75">
      <c r="A572" s="297" t="s">
        <v>887</v>
      </c>
      <c r="B572" s="298" t="s">
        <v>888</v>
      </c>
      <c r="C572" s="219" t="s">
        <v>1617</v>
      </c>
      <c r="D572" s="231"/>
      <c r="E572" s="221"/>
    </row>
    <row r="573" spans="1:5" ht="19.5" thickBot="1">
      <c r="A573" s="301" t="s">
        <v>889</v>
      </c>
      <c r="B573" s="302" t="s">
        <v>890</v>
      </c>
      <c r="C573" s="219" t="s">
        <v>1617</v>
      </c>
      <c r="D573" s="231"/>
      <c r="E573" s="221"/>
    </row>
    <row r="574" spans="1:5" ht="18.75">
      <c r="A574" s="295" t="s">
        <v>891</v>
      </c>
      <c r="B574" s="296" t="s">
        <v>892</v>
      </c>
      <c r="C574" s="219" t="s">
        <v>1617</v>
      </c>
      <c r="D574" s="231"/>
      <c r="E574" s="221"/>
    </row>
    <row r="575" spans="1:5" ht="18.75">
      <c r="A575" s="297" t="s">
        <v>893</v>
      </c>
      <c r="B575" s="298" t="s">
        <v>1731</v>
      </c>
      <c r="C575" s="219" t="s">
        <v>1617</v>
      </c>
      <c r="D575" s="231"/>
      <c r="E575" s="221"/>
    </row>
    <row r="576" spans="1:5" ht="18.75">
      <c r="A576" s="297" t="s">
        <v>894</v>
      </c>
      <c r="B576" s="298" t="s">
        <v>895</v>
      </c>
      <c r="C576" s="219" t="s">
        <v>1617</v>
      </c>
      <c r="D576" s="231"/>
      <c r="E576" s="221"/>
    </row>
    <row r="577" spans="1:5" ht="18.75">
      <c r="A577" s="297" t="s">
        <v>896</v>
      </c>
      <c r="B577" s="298" t="s">
        <v>897</v>
      </c>
      <c r="C577" s="219" t="s">
        <v>1617</v>
      </c>
      <c r="D577" s="231"/>
      <c r="E577" s="221"/>
    </row>
    <row r="578" spans="1:5" ht="18.75">
      <c r="A578" s="297" t="s">
        <v>898</v>
      </c>
      <c r="B578" s="298" t="s">
        <v>899</v>
      </c>
      <c r="C578" s="219" t="s">
        <v>1617</v>
      </c>
      <c r="D578" s="231"/>
      <c r="E578" s="221"/>
    </row>
    <row r="579" spans="1:5" ht="19.5">
      <c r="A579" s="297" t="s">
        <v>900</v>
      </c>
      <c r="B579" s="299" t="s">
        <v>901</v>
      </c>
      <c r="C579" s="219" t="s">
        <v>1617</v>
      </c>
      <c r="D579" s="231"/>
      <c r="E579" s="221"/>
    </row>
    <row r="580" spans="1:5" ht="18.75">
      <c r="A580" s="297" t="s">
        <v>902</v>
      </c>
      <c r="B580" s="298" t="s">
        <v>903</v>
      </c>
      <c r="C580" s="219" t="s">
        <v>1617</v>
      </c>
      <c r="D580" s="231"/>
      <c r="E580" s="221"/>
    </row>
    <row r="581" spans="1:5" ht="19.5" thickBot="1">
      <c r="A581" s="301" t="s">
        <v>904</v>
      </c>
      <c r="B581" s="302" t="s">
        <v>905</v>
      </c>
      <c r="C581" s="219" t="s">
        <v>1617</v>
      </c>
      <c r="D581" s="231"/>
      <c r="E581" s="221"/>
    </row>
    <row r="582" spans="1:5" ht="18.75">
      <c r="A582" s="295" t="s">
        <v>906</v>
      </c>
      <c r="B582" s="296" t="s">
        <v>907</v>
      </c>
      <c r="C582" s="219" t="s">
        <v>1617</v>
      </c>
      <c r="D582" s="231"/>
      <c r="E582" s="221"/>
    </row>
    <row r="583" spans="1:5" ht="18.75">
      <c r="A583" s="297" t="s">
        <v>908</v>
      </c>
      <c r="B583" s="298" t="s">
        <v>909</v>
      </c>
      <c r="C583" s="219" t="s">
        <v>1617</v>
      </c>
      <c r="D583" s="231"/>
      <c r="E583" s="221"/>
    </row>
    <row r="584" spans="1:5" ht="18.75">
      <c r="A584" s="297" t="s">
        <v>910</v>
      </c>
      <c r="B584" s="298" t="s">
        <v>911</v>
      </c>
      <c r="C584" s="219" t="s">
        <v>1617</v>
      </c>
      <c r="D584" s="231"/>
      <c r="E584" s="221"/>
    </row>
    <row r="585" spans="1:5" ht="18.75">
      <c r="A585" s="297" t="s">
        <v>912</v>
      </c>
      <c r="B585" s="298" t="s">
        <v>913</v>
      </c>
      <c r="C585" s="219" t="s">
        <v>1617</v>
      </c>
      <c r="D585" s="231"/>
      <c r="E585" s="221"/>
    </row>
    <row r="586" spans="1:5" ht="19.5">
      <c r="A586" s="297" t="s">
        <v>914</v>
      </c>
      <c r="B586" s="299" t="s">
        <v>915</v>
      </c>
      <c r="C586" s="219" t="s">
        <v>1617</v>
      </c>
      <c r="D586" s="231"/>
      <c r="E586" s="221"/>
    </row>
    <row r="587" spans="1:5" ht="18.75">
      <c r="A587" s="297" t="s">
        <v>916</v>
      </c>
      <c r="B587" s="298" t="s">
        <v>917</v>
      </c>
      <c r="C587" s="219" t="s">
        <v>1617</v>
      </c>
      <c r="D587" s="231"/>
      <c r="E587" s="221"/>
    </row>
    <row r="588" spans="1:5" ht="19.5" thickBot="1">
      <c r="A588" s="301" t="s">
        <v>918</v>
      </c>
      <c r="B588" s="302" t="s">
        <v>919</v>
      </c>
      <c r="C588" s="219" t="s">
        <v>1617</v>
      </c>
      <c r="D588" s="231"/>
      <c r="E588" s="221"/>
    </row>
    <row r="589" spans="1:5" ht="18.75">
      <c r="A589" s="295" t="s">
        <v>920</v>
      </c>
      <c r="B589" s="296" t="s">
        <v>921</v>
      </c>
      <c r="C589" s="219" t="s">
        <v>1617</v>
      </c>
      <c r="D589" s="231"/>
      <c r="E589" s="221"/>
    </row>
    <row r="590" spans="1:5" ht="18.75">
      <c r="A590" s="297" t="s">
        <v>922</v>
      </c>
      <c r="B590" s="298" t="s">
        <v>923</v>
      </c>
      <c r="C590" s="219" t="s">
        <v>1617</v>
      </c>
      <c r="D590" s="231"/>
      <c r="E590" s="221"/>
    </row>
    <row r="591" spans="1:5" ht="19.5">
      <c r="A591" s="297" t="s">
        <v>924</v>
      </c>
      <c r="B591" s="299" t="s">
        <v>925</v>
      </c>
      <c r="C591" s="219" t="s">
        <v>1617</v>
      </c>
      <c r="D591" s="231"/>
      <c r="E591" s="221"/>
    </row>
    <row r="592" spans="1:5" ht="19.5" thickBot="1">
      <c r="A592" s="301" t="s">
        <v>926</v>
      </c>
      <c r="B592" s="302" t="s">
        <v>927</v>
      </c>
      <c r="C592" s="219" t="s">
        <v>1617</v>
      </c>
      <c r="D592" s="231"/>
      <c r="E592" s="221"/>
    </row>
    <row r="593" spans="1:5" ht="18.75">
      <c r="A593" s="295" t="s">
        <v>928</v>
      </c>
      <c r="B593" s="296" t="s">
        <v>929</v>
      </c>
      <c r="C593" s="219" t="s">
        <v>1617</v>
      </c>
      <c r="D593" s="231"/>
      <c r="E593" s="221"/>
    </row>
    <row r="594" spans="1:5" ht="18.75">
      <c r="A594" s="297" t="s">
        <v>930</v>
      </c>
      <c r="B594" s="298" t="s">
        <v>931</v>
      </c>
      <c r="C594" s="219" t="s">
        <v>1617</v>
      </c>
      <c r="D594" s="231"/>
      <c r="E594" s="221"/>
    </row>
    <row r="595" spans="1:5" ht="18.75">
      <c r="A595" s="297" t="s">
        <v>932</v>
      </c>
      <c r="B595" s="298" t="s">
        <v>933</v>
      </c>
      <c r="C595" s="219" t="s">
        <v>1617</v>
      </c>
      <c r="D595" s="231"/>
      <c r="E595" s="221"/>
    </row>
    <row r="596" spans="1:5" ht="18.75">
      <c r="A596" s="297" t="s">
        <v>934</v>
      </c>
      <c r="B596" s="298" t="s">
        <v>935</v>
      </c>
      <c r="C596" s="219" t="s">
        <v>1617</v>
      </c>
      <c r="D596" s="231"/>
      <c r="E596" s="221"/>
    </row>
    <row r="597" spans="1:5" ht="18.75">
      <c r="A597" s="297" t="s">
        <v>936</v>
      </c>
      <c r="B597" s="298" t="s">
        <v>937</v>
      </c>
      <c r="C597" s="219" t="s">
        <v>1617</v>
      </c>
      <c r="D597" s="231"/>
      <c r="E597" s="221"/>
    </row>
    <row r="598" spans="1:5" ht="18.75">
      <c r="A598" s="297" t="s">
        <v>938</v>
      </c>
      <c r="B598" s="298" t="s">
        <v>939</v>
      </c>
      <c r="C598" s="219" t="s">
        <v>1617</v>
      </c>
      <c r="D598" s="231"/>
      <c r="E598" s="221"/>
    </row>
    <row r="599" spans="1:5" ht="18.75">
      <c r="A599" s="297" t="s">
        <v>940</v>
      </c>
      <c r="B599" s="298" t="s">
        <v>941</v>
      </c>
      <c r="C599" s="219" t="s">
        <v>1617</v>
      </c>
      <c r="D599" s="231"/>
      <c r="E599" s="221"/>
    </row>
    <row r="600" spans="1:5" ht="18.75">
      <c r="A600" s="297" t="s">
        <v>942</v>
      </c>
      <c r="B600" s="298" t="s">
        <v>943</v>
      </c>
      <c r="C600" s="219" t="s">
        <v>1617</v>
      </c>
      <c r="D600" s="231"/>
      <c r="E600" s="221"/>
    </row>
    <row r="601" spans="1:5" ht="19.5">
      <c r="A601" s="297" t="s">
        <v>944</v>
      </c>
      <c r="B601" s="299" t="s">
        <v>945</v>
      </c>
      <c r="C601" s="219" t="s">
        <v>1617</v>
      </c>
      <c r="D601" s="231"/>
      <c r="E601" s="221"/>
    </row>
    <row r="602" spans="1:5" ht="19.5" thickBot="1">
      <c r="A602" s="301" t="s">
        <v>946</v>
      </c>
      <c r="B602" s="302" t="s">
        <v>947</v>
      </c>
      <c r="C602" s="219" t="s">
        <v>1617</v>
      </c>
      <c r="D602" s="231"/>
      <c r="E602" s="221"/>
    </row>
    <row r="603" spans="1:5" ht="18.75">
      <c r="A603" s="295" t="s">
        <v>948</v>
      </c>
      <c r="B603" s="296" t="s">
        <v>949</v>
      </c>
      <c r="C603" s="219" t="s">
        <v>1617</v>
      </c>
      <c r="D603" s="231"/>
      <c r="E603" s="221"/>
    </row>
    <row r="604" spans="1:5" ht="18.75">
      <c r="A604" s="297" t="s">
        <v>950</v>
      </c>
      <c r="B604" s="298" t="s">
        <v>951</v>
      </c>
      <c r="C604" s="219" t="s">
        <v>1617</v>
      </c>
      <c r="D604" s="231"/>
      <c r="E604" s="221"/>
    </row>
    <row r="605" spans="1:5" ht="18.75">
      <c r="A605" s="297" t="s">
        <v>952</v>
      </c>
      <c r="B605" s="298" t="s">
        <v>953</v>
      </c>
      <c r="C605" s="219" t="s">
        <v>1617</v>
      </c>
      <c r="D605" s="231"/>
      <c r="E605" s="221"/>
    </row>
    <row r="606" spans="1:5" ht="18.75">
      <c r="A606" s="297" t="s">
        <v>954</v>
      </c>
      <c r="B606" s="298" t="s">
        <v>955</v>
      </c>
      <c r="C606" s="219" t="s">
        <v>1617</v>
      </c>
      <c r="D606" s="231"/>
      <c r="E606" s="221"/>
    </row>
    <row r="607" spans="1:5" ht="18.75">
      <c r="A607" s="297" t="s">
        <v>956</v>
      </c>
      <c r="B607" s="298" t="s">
        <v>957</v>
      </c>
      <c r="C607" s="219" t="s">
        <v>1617</v>
      </c>
      <c r="D607" s="231"/>
      <c r="E607" s="221"/>
    </row>
    <row r="608" spans="1:5" ht="18.75">
      <c r="A608" s="297" t="s">
        <v>958</v>
      </c>
      <c r="B608" s="298" t="s">
        <v>959</v>
      </c>
      <c r="C608" s="219" t="s">
        <v>1617</v>
      </c>
      <c r="D608" s="231"/>
      <c r="E608" s="221"/>
    </row>
    <row r="609" spans="1:5" ht="18.75">
      <c r="A609" s="297" t="s">
        <v>960</v>
      </c>
      <c r="B609" s="298" t="s">
        <v>961</v>
      </c>
      <c r="C609" s="219" t="s">
        <v>1617</v>
      </c>
      <c r="D609" s="231"/>
      <c r="E609" s="221"/>
    </row>
    <row r="610" spans="1:5" ht="18.75">
      <c r="A610" s="297" t="s">
        <v>962</v>
      </c>
      <c r="B610" s="298" t="s">
        <v>963</v>
      </c>
      <c r="C610" s="219" t="s">
        <v>1617</v>
      </c>
      <c r="D610" s="231"/>
      <c r="E610" s="221"/>
    </row>
    <row r="611" spans="1:5" ht="18.75">
      <c r="A611" s="297" t="s">
        <v>964</v>
      </c>
      <c r="B611" s="298" t="s">
        <v>965</v>
      </c>
      <c r="C611" s="219" t="s">
        <v>1617</v>
      </c>
      <c r="D611" s="231"/>
      <c r="E611" s="221"/>
    </row>
    <row r="612" spans="1:5" ht="18.75">
      <c r="A612" s="297" t="s">
        <v>966</v>
      </c>
      <c r="B612" s="298" t="s">
        <v>967</v>
      </c>
      <c r="C612" s="219" t="s">
        <v>1617</v>
      </c>
      <c r="D612" s="231"/>
      <c r="E612" s="221"/>
    </row>
    <row r="613" spans="1:5" ht="18.75">
      <c r="A613" s="297" t="s">
        <v>968</v>
      </c>
      <c r="B613" s="298" t="s">
        <v>969</v>
      </c>
      <c r="C613" s="219" t="s">
        <v>1617</v>
      </c>
      <c r="D613" s="231"/>
      <c r="E613" s="221"/>
    </row>
    <row r="614" spans="1:5" ht="18.75">
      <c r="A614" s="297" t="s">
        <v>970</v>
      </c>
      <c r="B614" s="298" t="s">
        <v>971</v>
      </c>
      <c r="C614" s="219" t="s">
        <v>1617</v>
      </c>
      <c r="D614" s="231"/>
      <c r="E614" s="221"/>
    </row>
    <row r="615" spans="1:5" ht="18.75">
      <c r="A615" s="297" t="s">
        <v>972</v>
      </c>
      <c r="B615" s="298" t="s">
        <v>973</v>
      </c>
      <c r="C615" s="219" t="s">
        <v>1617</v>
      </c>
      <c r="D615" s="231"/>
      <c r="E615" s="221"/>
    </row>
    <row r="616" spans="1:5" ht="18.75">
      <c r="A616" s="297" t="s">
        <v>974</v>
      </c>
      <c r="B616" s="298" t="s">
        <v>975</v>
      </c>
      <c r="C616" s="219" t="s">
        <v>1617</v>
      </c>
      <c r="D616" s="231"/>
      <c r="E616" s="221"/>
    </row>
    <row r="617" spans="1:5" ht="18.75">
      <c r="A617" s="297" t="s">
        <v>976</v>
      </c>
      <c r="B617" s="298" t="s">
        <v>977</v>
      </c>
      <c r="C617" s="219" t="s">
        <v>1617</v>
      </c>
      <c r="D617" s="231"/>
      <c r="E617" s="221"/>
    </row>
    <row r="618" spans="1:5" ht="18.75">
      <c r="A618" s="297" t="s">
        <v>978</v>
      </c>
      <c r="B618" s="298" t="s">
        <v>979</v>
      </c>
      <c r="C618" s="219" t="s">
        <v>1617</v>
      </c>
      <c r="D618" s="231"/>
      <c r="E618" s="221"/>
    </row>
    <row r="619" spans="1:5" ht="18.75">
      <c r="A619" s="297" t="s">
        <v>980</v>
      </c>
      <c r="B619" s="298" t="s">
        <v>981</v>
      </c>
      <c r="C619" s="219" t="s">
        <v>1617</v>
      </c>
      <c r="D619" s="231"/>
      <c r="E619" s="221"/>
    </row>
    <row r="620" spans="1:5" ht="18.75">
      <c r="A620" s="297" t="s">
        <v>982</v>
      </c>
      <c r="B620" s="298" t="s">
        <v>983</v>
      </c>
      <c r="C620" s="219" t="s">
        <v>1617</v>
      </c>
      <c r="D620" s="231"/>
      <c r="E620" s="221"/>
    </row>
    <row r="621" spans="1:5" ht="18.75">
      <c r="A621" s="297" t="s">
        <v>984</v>
      </c>
      <c r="B621" s="298" t="s">
        <v>985</v>
      </c>
      <c r="C621" s="219" t="s">
        <v>1617</v>
      </c>
      <c r="D621" s="231"/>
      <c r="E621" s="221"/>
    </row>
    <row r="622" spans="1:5" ht="18.75">
      <c r="A622" s="297" t="s">
        <v>986</v>
      </c>
      <c r="B622" s="298" t="s">
        <v>987</v>
      </c>
      <c r="C622" s="219" t="s">
        <v>1617</v>
      </c>
      <c r="D622" s="231"/>
      <c r="E622" s="221"/>
    </row>
    <row r="623" spans="1:5" ht="18.75">
      <c r="A623" s="297" t="s">
        <v>988</v>
      </c>
      <c r="B623" s="298" t="s">
        <v>989</v>
      </c>
      <c r="C623" s="219" t="s">
        <v>1617</v>
      </c>
      <c r="D623" s="231"/>
      <c r="E623" s="221"/>
    </row>
    <row r="624" spans="1:5" ht="18.75">
      <c r="A624" s="297" t="s">
        <v>990</v>
      </c>
      <c r="B624" s="298" t="s">
        <v>991</v>
      </c>
      <c r="C624" s="219" t="s">
        <v>1617</v>
      </c>
      <c r="D624" s="231"/>
      <c r="E624" s="221"/>
    </row>
    <row r="625" spans="1:5" ht="18.75">
      <c r="A625" s="297" t="s">
        <v>992</v>
      </c>
      <c r="B625" s="298" t="s">
        <v>993</v>
      </c>
      <c r="C625" s="219" t="s">
        <v>1617</v>
      </c>
      <c r="D625" s="231"/>
      <c r="E625" s="221"/>
    </row>
    <row r="626" spans="1:5" ht="18.75">
      <c r="A626" s="297" t="s">
        <v>994</v>
      </c>
      <c r="B626" s="298" t="s">
        <v>995</v>
      </c>
      <c r="C626" s="219" t="s">
        <v>1617</v>
      </c>
      <c r="D626" s="231"/>
      <c r="E626" s="221"/>
    </row>
    <row r="627" spans="1:5" ht="20.25" thickBot="1">
      <c r="A627" s="301" t="s">
        <v>996</v>
      </c>
      <c r="B627" s="308" t="s">
        <v>997</v>
      </c>
      <c r="C627" s="219" t="s">
        <v>1617</v>
      </c>
      <c r="D627" s="231"/>
      <c r="E627" s="221"/>
    </row>
    <row r="628" spans="1:5" ht="18.75">
      <c r="A628" s="295" t="s">
        <v>998</v>
      </c>
      <c r="B628" s="296" t="s">
        <v>999</v>
      </c>
      <c r="C628" s="219" t="s">
        <v>1617</v>
      </c>
      <c r="D628" s="231"/>
      <c r="E628" s="221"/>
    </row>
    <row r="629" spans="1:5" ht="18.75">
      <c r="A629" s="297" t="s">
        <v>1000</v>
      </c>
      <c r="B629" s="298" t="s">
        <v>1001</v>
      </c>
      <c r="C629" s="219" t="s">
        <v>1617</v>
      </c>
      <c r="D629" s="231"/>
      <c r="E629" s="221"/>
    </row>
    <row r="630" spans="1:5" ht="18.75">
      <c r="A630" s="297" t="s">
        <v>1002</v>
      </c>
      <c r="B630" s="298" t="s">
        <v>1003</v>
      </c>
      <c r="C630" s="219" t="s">
        <v>1617</v>
      </c>
      <c r="D630" s="231"/>
      <c r="E630" s="221"/>
    </row>
    <row r="631" spans="1:5" ht="18.75">
      <c r="A631" s="297" t="s">
        <v>705</v>
      </c>
      <c r="B631" s="298" t="s">
        <v>706</v>
      </c>
      <c r="C631" s="219" t="s">
        <v>1617</v>
      </c>
      <c r="D631" s="231"/>
      <c r="E631" s="221"/>
    </row>
    <row r="632" spans="1:5" ht="18.75">
      <c r="A632" s="297" t="s">
        <v>707</v>
      </c>
      <c r="B632" s="298" t="s">
        <v>708</v>
      </c>
      <c r="C632" s="219" t="s">
        <v>1617</v>
      </c>
      <c r="D632" s="231"/>
      <c r="E632" s="221"/>
    </row>
    <row r="633" spans="1:5" ht="18.75">
      <c r="A633" s="297" t="s">
        <v>709</v>
      </c>
      <c r="B633" s="298" t="s">
        <v>710</v>
      </c>
      <c r="C633" s="219" t="s">
        <v>1617</v>
      </c>
      <c r="D633" s="231"/>
      <c r="E633" s="221"/>
    </row>
    <row r="634" spans="1:5" ht="18.75">
      <c r="A634" s="297" t="s">
        <v>711</v>
      </c>
      <c r="B634" s="298" t="s">
        <v>712</v>
      </c>
      <c r="C634" s="219" t="s">
        <v>1617</v>
      </c>
      <c r="D634" s="231"/>
      <c r="E634" s="221"/>
    </row>
    <row r="635" spans="1:5" ht="18.75">
      <c r="A635" s="297" t="s">
        <v>713</v>
      </c>
      <c r="B635" s="298" t="s">
        <v>714</v>
      </c>
      <c r="C635" s="219" t="s">
        <v>1617</v>
      </c>
      <c r="D635" s="231"/>
      <c r="E635" s="221"/>
    </row>
    <row r="636" spans="1:5" ht="18.75">
      <c r="A636" s="297" t="s">
        <v>715</v>
      </c>
      <c r="B636" s="298" t="s">
        <v>716</v>
      </c>
      <c r="C636" s="219" t="s">
        <v>1617</v>
      </c>
      <c r="D636" s="231"/>
      <c r="E636" s="221"/>
    </row>
    <row r="637" spans="1:5" ht="18.75">
      <c r="A637" s="297" t="s">
        <v>717</v>
      </c>
      <c r="B637" s="298" t="s">
        <v>718</v>
      </c>
      <c r="C637" s="219" t="s">
        <v>1617</v>
      </c>
      <c r="D637" s="231"/>
      <c r="E637" s="221"/>
    </row>
    <row r="638" spans="1:5" ht="18.75">
      <c r="A638" s="297" t="s">
        <v>719</v>
      </c>
      <c r="B638" s="298" t="s">
        <v>720</v>
      </c>
      <c r="C638" s="219" t="s">
        <v>1617</v>
      </c>
      <c r="D638" s="231"/>
      <c r="E638" s="221"/>
    </row>
    <row r="639" spans="1:5" ht="18.75">
      <c r="A639" s="297" t="s">
        <v>721</v>
      </c>
      <c r="B639" s="298" t="s">
        <v>722</v>
      </c>
      <c r="C639" s="219" t="s">
        <v>1617</v>
      </c>
      <c r="D639" s="231"/>
      <c r="E639" s="221"/>
    </row>
    <row r="640" spans="1:5" ht="18.75">
      <c r="A640" s="297" t="s">
        <v>723</v>
      </c>
      <c r="B640" s="298" t="s">
        <v>724</v>
      </c>
      <c r="C640" s="219" t="s">
        <v>1617</v>
      </c>
      <c r="D640" s="231"/>
      <c r="E640" s="221"/>
    </row>
    <row r="641" spans="1:5" ht="18.75">
      <c r="A641" s="297" t="s">
        <v>725</v>
      </c>
      <c r="B641" s="298" t="s">
        <v>726</v>
      </c>
      <c r="C641" s="219" t="s">
        <v>1617</v>
      </c>
      <c r="D641" s="231"/>
      <c r="E641" s="221"/>
    </row>
    <row r="642" spans="1:5" ht="18.75">
      <c r="A642" s="297" t="s">
        <v>727</v>
      </c>
      <c r="B642" s="298" t="s">
        <v>728</v>
      </c>
      <c r="C642" s="219" t="s">
        <v>1617</v>
      </c>
      <c r="D642" s="231"/>
      <c r="E642" s="221"/>
    </row>
    <row r="643" spans="1:5" ht="18.75">
      <c r="A643" s="297" t="s">
        <v>729</v>
      </c>
      <c r="B643" s="298" t="s">
        <v>730</v>
      </c>
      <c r="C643" s="219" t="s">
        <v>1617</v>
      </c>
      <c r="D643" s="231"/>
      <c r="E643" s="221"/>
    </row>
    <row r="644" spans="1:5" ht="18.75">
      <c r="A644" s="297" t="s">
        <v>731</v>
      </c>
      <c r="B644" s="298" t="s">
        <v>732</v>
      </c>
      <c r="C644" s="219" t="s">
        <v>1617</v>
      </c>
      <c r="D644" s="231"/>
      <c r="E644" s="221"/>
    </row>
    <row r="645" spans="1:5" ht="18.75">
      <c r="A645" s="297" t="s">
        <v>733</v>
      </c>
      <c r="B645" s="298" t="s">
        <v>734</v>
      </c>
      <c r="C645" s="219" t="s">
        <v>1617</v>
      </c>
      <c r="D645" s="231"/>
      <c r="E645" s="221"/>
    </row>
    <row r="646" spans="1:5" ht="18.75">
      <c r="A646" s="297" t="s">
        <v>735</v>
      </c>
      <c r="B646" s="298" t="s">
        <v>736</v>
      </c>
      <c r="C646" s="219" t="s">
        <v>1617</v>
      </c>
      <c r="D646" s="231"/>
      <c r="E646" s="221"/>
    </row>
    <row r="647" spans="1:5" ht="18.75">
      <c r="A647" s="297" t="s">
        <v>737</v>
      </c>
      <c r="B647" s="298" t="s">
        <v>738</v>
      </c>
      <c r="C647" s="219" t="s">
        <v>1617</v>
      </c>
      <c r="D647" s="231"/>
      <c r="E647" s="221"/>
    </row>
    <row r="648" spans="1:5" ht="18.75">
      <c r="A648" s="297" t="s">
        <v>739</v>
      </c>
      <c r="B648" s="298" t="s">
        <v>740</v>
      </c>
      <c r="C648" s="219" t="s">
        <v>1617</v>
      </c>
      <c r="D648" s="231"/>
      <c r="E648" s="221"/>
    </row>
    <row r="649" spans="1:5" ht="19.5" thickBot="1">
      <c r="A649" s="301" t="s">
        <v>741</v>
      </c>
      <c r="B649" s="302" t="s">
        <v>742</v>
      </c>
      <c r="C649" s="219" t="s">
        <v>1617</v>
      </c>
      <c r="D649" s="231"/>
      <c r="E649" s="221"/>
    </row>
    <row r="650" spans="1:5" ht="18.75">
      <c r="A650" s="295" t="s">
        <v>743</v>
      </c>
      <c r="B650" s="296" t="s">
        <v>744</v>
      </c>
      <c r="C650" s="219" t="s">
        <v>1617</v>
      </c>
      <c r="D650" s="231"/>
      <c r="E650" s="221"/>
    </row>
    <row r="651" spans="1:5" ht="18.75">
      <c r="A651" s="297" t="s">
        <v>745</v>
      </c>
      <c r="B651" s="298" t="s">
        <v>746</v>
      </c>
      <c r="C651" s="219" t="s">
        <v>1617</v>
      </c>
      <c r="D651" s="231"/>
      <c r="E651" s="221"/>
    </row>
    <row r="652" spans="1:5" ht="18.75">
      <c r="A652" s="297" t="s">
        <v>747</v>
      </c>
      <c r="B652" s="298" t="s">
        <v>748</v>
      </c>
      <c r="C652" s="219" t="s">
        <v>1617</v>
      </c>
      <c r="D652" s="231"/>
      <c r="E652" s="221"/>
    </row>
    <row r="653" spans="1:5" ht="18.75">
      <c r="A653" s="297" t="s">
        <v>749</v>
      </c>
      <c r="B653" s="298" t="s">
        <v>750</v>
      </c>
      <c r="C653" s="219" t="s">
        <v>1617</v>
      </c>
      <c r="D653" s="231"/>
      <c r="E653" s="221"/>
    </row>
    <row r="654" spans="1:5" ht="18.75">
      <c r="A654" s="297" t="s">
        <v>751</v>
      </c>
      <c r="B654" s="298" t="s">
        <v>752</v>
      </c>
      <c r="C654" s="219" t="s">
        <v>1617</v>
      </c>
      <c r="D654" s="231"/>
      <c r="E654" s="221"/>
    </row>
    <row r="655" spans="1:5" ht="18.75">
      <c r="A655" s="297" t="s">
        <v>753</v>
      </c>
      <c r="B655" s="298" t="s">
        <v>754</v>
      </c>
      <c r="C655" s="219" t="s">
        <v>1617</v>
      </c>
      <c r="D655" s="231"/>
      <c r="E655" s="221"/>
    </row>
    <row r="656" spans="1:5" ht="18.75">
      <c r="A656" s="297" t="s">
        <v>755</v>
      </c>
      <c r="B656" s="298" t="s">
        <v>756</v>
      </c>
      <c r="C656" s="219" t="s">
        <v>1617</v>
      </c>
      <c r="D656" s="231"/>
      <c r="E656" s="221"/>
    </row>
    <row r="657" spans="1:5" ht="18.75">
      <c r="A657" s="297" t="s">
        <v>757</v>
      </c>
      <c r="B657" s="298" t="s">
        <v>758</v>
      </c>
      <c r="C657" s="219" t="s">
        <v>1617</v>
      </c>
      <c r="D657" s="231"/>
      <c r="E657" s="221"/>
    </row>
    <row r="658" spans="1:5" ht="18.75">
      <c r="A658" s="297" t="s">
        <v>759</v>
      </c>
      <c r="B658" s="298" t="s">
        <v>760</v>
      </c>
      <c r="C658" s="219" t="s">
        <v>1617</v>
      </c>
      <c r="D658" s="231"/>
      <c r="E658" s="221"/>
    </row>
    <row r="659" spans="1:5" ht="19.5">
      <c r="A659" s="297" t="s">
        <v>761</v>
      </c>
      <c r="B659" s="299" t="s">
        <v>762</v>
      </c>
      <c r="C659" s="219" t="s">
        <v>1617</v>
      </c>
      <c r="D659" s="231"/>
      <c r="E659" s="221"/>
    </row>
    <row r="660" spans="1:5" ht="19.5" thickBot="1">
      <c r="A660" s="301" t="s">
        <v>763</v>
      </c>
      <c r="B660" s="302" t="s">
        <v>764</v>
      </c>
      <c r="C660" s="219" t="s">
        <v>1617</v>
      </c>
      <c r="D660" s="231"/>
      <c r="E660" s="221"/>
    </row>
    <row r="661" spans="1:5" ht="18.75">
      <c r="A661" s="295" t="s">
        <v>765</v>
      </c>
      <c r="B661" s="296" t="s">
        <v>766</v>
      </c>
      <c r="C661" s="219" t="s">
        <v>1617</v>
      </c>
      <c r="D661" s="231"/>
      <c r="E661" s="221"/>
    </row>
    <row r="662" spans="1:5" ht="18.75">
      <c r="A662" s="297" t="s">
        <v>767</v>
      </c>
      <c r="B662" s="298" t="s">
        <v>768</v>
      </c>
      <c r="C662" s="219" t="s">
        <v>1617</v>
      </c>
      <c r="D662" s="231"/>
      <c r="E662" s="221"/>
    </row>
    <row r="663" spans="1:5" ht="18.75">
      <c r="A663" s="297" t="s">
        <v>769</v>
      </c>
      <c r="B663" s="298" t="s">
        <v>770</v>
      </c>
      <c r="C663" s="219" t="s">
        <v>1617</v>
      </c>
      <c r="D663" s="231"/>
      <c r="E663" s="221"/>
    </row>
    <row r="664" spans="1:5" ht="18.75">
      <c r="A664" s="297" t="s">
        <v>771</v>
      </c>
      <c r="B664" s="298" t="s">
        <v>772</v>
      </c>
      <c r="C664" s="219" t="s">
        <v>1617</v>
      </c>
      <c r="D664" s="231"/>
      <c r="E664" s="221"/>
    </row>
    <row r="665" spans="1:5" ht="20.25" thickBot="1">
      <c r="A665" s="301" t="s">
        <v>773</v>
      </c>
      <c r="B665" s="308" t="s">
        <v>774</v>
      </c>
      <c r="C665" s="219" t="s">
        <v>1617</v>
      </c>
      <c r="D665" s="231"/>
      <c r="E665" s="221"/>
    </row>
    <row r="666" spans="1:5" ht="18.75">
      <c r="A666" s="295" t="s">
        <v>775</v>
      </c>
      <c r="B666" s="296" t="s">
        <v>776</v>
      </c>
      <c r="C666" s="219" t="s">
        <v>1617</v>
      </c>
      <c r="D666" s="231"/>
      <c r="E666" s="221"/>
    </row>
    <row r="667" spans="1:5" ht="18.75">
      <c r="A667" s="297" t="s">
        <v>777</v>
      </c>
      <c r="B667" s="298" t="s">
        <v>778</v>
      </c>
      <c r="C667" s="219" t="s">
        <v>1617</v>
      </c>
      <c r="D667" s="231"/>
      <c r="E667" s="221"/>
    </row>
    <row r="668" spans="1:5" ht="18.75">
      <c r="A668" s="297" t="s">
        <v>779</v>
      </c>
      <c r="B668" s="298" t="s">
        <v>780</v>
      </c>
      <c r="C668" s="219" t="s">
        <v>1617</v>
      </c>
      <c r="D668" s="231"/>
      <c r="E668" s="221"/>
    </row>
    <row r="669" spans="1:5" ht="18.75">
      <c r="A669" s="297" t="s">
        <v>781</v>
      </c>
      <c r="B669" s="298" t="s">
        <v>782</v>
      </c>
      <c r="C669" s="219" t="s">
        <v>1617</v>
      </c>
      <c r="D669" s="231"/>
      <c r="E669" s="221"/>
    </row>
    <row r="670" spans="1:5" ht="18.75">
      <c r="A670" s="297" t="s">
        <v>783</v>
      </c>
      <c r="B670" s="298" t="s">
        <v>784</v>
      </c>
      <c r="C670" s="219" t="s">
        <v>1617</v>
      </c>
      <c r="D670" s="231"/>
      <c r="E670" s="221"/>
    </row>
    <row r="671" spans="1:5" ht="18.75">
      <c r="A671" s="297" t="s">
        <v>785</v>
      </c>
      <c r="B671" s="298" t="s">
        <v>786</v>
      </c>
      <c r="C671" s="219" t="s">
        <v>1617</v>
      </c>
      <c r="D671" s="231"/>
      <c r="E671" s="221"/>
    </row>
    <row r="672" spans="1:5" ht="18.75">
      <c r="A672" s="297" t="s">
        <v>787</v>
      </c>
      <c r="B672" s="298" t="s">
        <v>788</v>
      </c>
      <c r="C672" s="219" t="s">
        <v>1617</v>
      </c>
      <c r="D672" s="231"/>
      <c r="E672" s="221"/>
    </row>
    <row r="673" spans="1:5" ht="18.75">
      <c r="A673" s="297" t="s">
        <v>789</v>
      </c>
      <c r="B673" s="298" t="s">
        <v>790</v>
      </c>
      <c r="C673" s="219" t="s">
        <v>1617</v>
      </c>
      <c r="D673" s="231"/>
      <c r="E673" s="221"/>
    </row>
    <row r="674" spans="1:5" ht="18.75">
      <c r="A674" s="297" t="s">
        <v>791</v>
      </c>
      <c r="B674" s="298" t="s">
        <v>792</v>
      </c>
      <c r="C674" s="219" t="s">
        <v>1617</v>
      </c>
      <c r="D674" s="231"/>
      <c r="E674" s="221"/>
    </row>
    <row r="675" spans="1:5" ht="18.75">
      <c r="A675" s="297" t="s">
        <v>793</v>
      </c>
      <c r="B675" s="298" t="s">
        <v>794</v>
      </c>
      <c r="C675" s="219" t="s">
        <v>1617</v>
      </c>
      <c r="D675" s="231"/>
      <c r="E675" s="221"/>
    </row>
    <row r="676" spans="1:5" ht="20.25" thickBot="1">
      <c r="A676" s="301" t="s">
        <v>795</v>
      </c>
      <c r="B676" s="308" t="s">
        <v>796</v>
      </c>
      <c r="C676" s="219" t="s">
        <v>1617</v>
      </c>
      <c r="D676" s="231"/>
      <c r="E676" s="221"/>
    </row>
    <row r="677" spans="1:5" ht="18.75">
      <c r="A677" s="295" t="s">
        <v>797</v>
      </c>
      <c r="B677" s="296" t="s">
        <v>798</v>
      </c>
      <c r="C677" s="219" t="s">
        <v>1617</v>
      </c>
      <c r="D677" s="231"/>
      <c r="E677" s="221"/>
    </row>
    <row r="678" spans="1:5" ht="18.75">
      <c r="A678" s="297" t="s">
        <v>799</v>
      </c>
      <c r="B678" s="298" t="s">
        <v>800</v>
      </c>
      <c r="C678" s="219" t="s">
        <v>1617</v>
      </c>
      <c r="D678" s="231"/>
      <c r="E678" s="221"/>
    </row>
    <row r="679" spans="1:5" ht="18.75">
      <c r="A679" s="297" t="s">
        <v>801</v>
      </c>
      <c r="B679" s="298" t="s">
        <v>802</v>
      </c>
      <c r="C679" s="219" t="s">
        <v>1617</v>
      </c>
      <c r="D679" s="231"/>
      <c r="E679" s="221"/>
    </row>
    <row r="680" spans="1:5" ht="18.75">
      <c r="A680" s="297" t="s">
        <v>803</v>
      </c>
      <c r="B680" s="298" t="s">
        <v>804</v>
      </c>
      <c r="C680" s="219" t="s">
        <v>1617</v>
      </c>
      <c r="D680" s="231"/>
      <c r="E680" s="221"/>
    </row>
    <row r="681" spans="1:5" ht="18.75">
      <c r="A681" s="297" t="s">
        <v>805</v>
      </c>
      <c r="B681" s="298" t="s">
        <v>806</v>
      </c>
      <c r="C681" s="219" t="s">
        <v>1617</v>
      </c>
      <c r="D681" s="231"/>
      <c r="E681" s="221"/>
    </row>
    <row r="682" spans="1:5" ht="18.75">
      <c r="A682" s="297" t="s">
        <v>807</v>
      </c>
      <c r="B682" s="298" t="s">
        <v>808</v>
      </c>
      <c r="C682" s="219" t="s">
        <v>1617</v>
      </c>
      <c r="D682" s="231"/>
      <c r="E682" s="221"/>
    </row>
    <row r="683" spans="1:5" ht="18.75">
      <c r="A683" s="297" t="s">
        <v>809</v>
      </c>
      <c r="B683" s="298" t="s">
        <v>810</v>
      </c>
      <c r="C683" s="219" t="s">
        <v>1617</v>
      </c>
      <c r="D683" s="231"/>
      <c r="E683" s="221"/>
    </row>
    <row r="684" spans="1:5" ht="18.75">
      <c r="A684" s="297" t="s">
        <v>811</v>
      </c>
      <c r="B684" s="298" t="s">
        <v>812</v>
      </c>
      <c r="C684" s="219" t="s">
        <v>1617</v>
      </c>
      <c r="D684" s="231"/>
      <c r="E684" s="221"/>
    </row>
    <row r="685" spans="1:5" ht="18.75">
      <c r="A685" s="297" t="s">
        <v>813</v>
      </c>
      <c r="B685" s="298" t="s">
        <v>814</v>
      </c>
      <c r="C685" s="219" t="s">
        <v>1617</v>
      </c>
      <c r="D685" s="231"/>
      <c r="E685" s="221"/>
    </row>
    <row r="686" spans="1:5" ht="20.25" thickBot="1">
      <c r="A686" s="301" t="s">
        <v>815</v>
      </c>
      <c r="B686" s="308" t="s">
        <v>816</v>
      </c>
      <c r="C686" s="219" t="s">
        <v>1617</v>
      </c>
      <c r="D686" s="231"/>
      <c r="E686" s="221"/>
    </row>
    <row r="687" spans="1:5" ht="18.75">
      <c r="A687" s="295" t="s">
        <v>817</v>
      </c>
      <c r="B687" s="296" t="s">
        <v>818</v>
      </c>
      <c r="C687" s="219" t="s">
        <v>1617</v>
      </c>
      <c r="D687" s="231"/>
      <c r="E687" s="221"/>
    </row>
    <row r="688" spans="1:5" ht="18.75">
      <c r="A688" s="297" t="s">
        <v>819</v>
      </c>
      <c r="B688" s="298" t="s">
        <v>820</v>
      </c>
      <c r="C688" s="219" t="s">
        <v>1617</v>
      </c>
      <c r="D688" s="231"/>
      <c r="E688" s="221"/>
    </row>
    <row r="689" spans="1:5" ht="18.75">
      <c r="A689" s="297" t="s">
        <v>821</v>
      </c>
      <c r="B689" s="298" t="s">
        <v>822</v>
      </c>
      <c r="C689" s="219" t="s">
        <v>1617</v>
      </c>
      <c r="D689" s="231"/>
      <c r="E689" s="221"/>
    </row>
    <row r="690" spans="1:5" ht="18.75">
      <c r="A690" s="297" t="s">
        <v>823</v>
      </c>
      <c r="B690" s="298" t="s">
        <v>824</v>
      </c>
      <c r="C690" s="219" t="s">
        <v>1617</v>
      </c>
      <c r="D690" s="231"/>
      <c r="E690" s="221"/>
    </row>
    <row r="691" spans="1:5" ht="20.25" thickBot="1">
      <c r="A691" s="301" t="s">
        <v>825</v>
      </c>
      <c r="B691" s="308" t="s">
        <v>826</v>
      </c>
      <c r="C691" s="219" t="s">
        <v>1617</v>
      </c>
      <c r="D691" s="231"/>
      <c r="E691" s="221"/>
    </row>
    <row r="692" spans="1:5" ht="19.5">
      <c r="A692" s="231"/>
      <c r="B692" s="237"/>
      <c r="C692" s="219"/>
      <c r="D692" s="231"/>
      <c r="E692" s="221"/>
    </row>
    <row r="693" spans="1:5" ht="14.25">
      <c r="A693" s="309" t="s">
        <v>1763</v>
      </c>
      <c r="B693" s="310" t="s">
        <v>1762</v>
      </c>
      <c r="D693" s="228"/>
      <c r="E693" s="228"/>
    </row>
    <row r="694" spans="1:5" ht="14.25">
      <c r="A694" s="311"/>
      <c r="B694" s="340">
        <v>42035</v>
      </c>
      <c r="D694" s="228"/>
      <c r="E694" s="228"/>
    </row>
    <row r="695" spans="1:5" ht="14.25">
      <c r="A695" s="311"/>
      <c r="B695" s="340">
        <v>42063</v>
      </c>
      <c r="D695" s="228"/>
      <c r="E695" s="228"/>
    </row>
    <row r="696" spans="1:5" ht="14.25">
      <c r="A696" s="311"/>
      <c r="B696" s="340">
        <v>42094</v>
      </c>
      <c r="D696" s="228"/>
      <c r="E696" s="228"/>
    </row>
    <row r="697" spans="1:2" ht="14.25">
      <c r="A697" s="311"/>
      <c r="B697" s="340">
        <v>42124</v>
      </c>
    </row>
    <row r="698" spans="1:2" ht="14.25">
      <c r="A698" s="311"/>
      <c r="B698" s="340">
        <v>42155</v>
      </c>
    </row>
    <row r="699" spans="1:2" ht="14.25">
      <c r="A699" s="311"/>
      <c r="B699" s="340">
        <v>42185</v>
      </c>
    </row>
    <row r="700" spans="1:2" ht="14.25">
      <c r="A700" s="311"/>
      <c r="B700" s="340">
        <v>42216</v>
      </c>
    </row>
    <row r="701" spans="1:2" ht="14.25">
      <c r="A701" s="311"/>
      <c r="B701" s="340">
        <v>42247</v>
      </c>
    </row>
    <row r="702" spans="1:2" ht="14.25">
      <c r="A702" s="311"/>
      <c r="B702" s="340">
        <v>42277</v>
      </c>
    </row>
    <row r="703" spans="1:2" ht="14.25">
      <c r="A703" s="311"/>
      <c r="B703" s="340">
        <v>42308</v>
      </c>
    </row>
    <row r="704" spans="1:2" ht="14.25">
      <c r="A704" s="311"/>
      <c r="B704" s="340">
        <v>42338</v>
      </c>
    </row>
    <row r="705" spans="1:2" ht="14.25">
      <c r="A705" s="311"/>
      <c r="B705" s="340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2015-08-12T07:28:47Z</cp:lastPrinted>
  <dcterms:created xsi:type="dcterms:W3CDTF">1997-12-10T11:54:07Z</dcterms:created>
  <dcterms:modified xsi:type="dcterms:W3CDTF">2015-08-12T13:27:05Z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